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barbara.corey\Documents\COST ANALYSIS SPREADSHEETS\"/>
    </mc:Choice>
  </mc:AlternateContent>
  <bookViews>
    <workbookView xWindow="0" yWindow="630" windowWidth="28800" windowHeight="10890" activeTab="1"/>
  </bookViews>
  <sheets>
    <sheet name="INSTRUCTION TO OFFERORS" sheetId="8" r:id="rId1"/>
    <sheet name="Input" sheetId="1" r:id="rId2"/>
    <sheet name="Labor Categories" sheetId="2" r:id="rId3"/>
    <sheet name="MIDPOINT ESCALATION DEMO" sheetId="7" r:id="rId4"/>
    <sheet name="RFP_Summary" sheetId="6" r:id="rId5"/>
    <sheet name="KR_Summary" sheetId="5" r:id="rId6"/>
  </sheets>
  <externalReferences>
    <externalReference r:id="rId7"/>
    <externalReference r:id="rId8"/>
    <externalReference r:id="rId9"/>
    <externalReference r:id="rId10"/>
  </externalReferences>
  <definedNames>
    <definedName name="\sum" localSheetId="0" hidden="1">{"Input A",#N/A,FALSE,"Inputs";"Input B",#N/A,FALSE,"Inputs";"Equity A",#N/A,FALSE,"Equity";"Equity B",#N/A,FALSE,"Equity"}</definedName>
    <definedName name="\sum" hidden="1">{"Input A",#N/A,FALSE,"Inputs";"Input B",#N/A,FALSE,"Inputs";"Equity A",#N/A,FALSE,"Equity";"Equity B",#N/A,FALSE,"Equity"}</definedName>
    <definedName name="\sum_1" localSheetId="0" hidden="1">{"Input A",#N/A,FALSE,"Inputs";"Input B",#N/A,FALSE,"Inputs";"Equity A",#N/A,FALSE,"Equity";"Equity B",#N/A,FALSE,"Equity"}</definedName>
    <definedName name="\sum_1" hidden="1">{"Input A",#N/A,FALSE,"Inputs";"Input B",#N/A,FALSE,"Inputs";"Equity A",#N/A,FALSE,"Equity";"Equity B",#N/A,FALSE,"Equity"}</definedName>
    <definedName name="____pq1" localSheetId="0" hidden="1">{#N/A,#N/A,FALSE,"TB";#N/A,#N/A,FALSE,"BS";#N/A,#N/A,FALSE,"IS";#N/A,#N/A,FALSE,"TAX";#N/A,#N/A,FALSE,"DUE"}</definedName>
    <definedName name="____pq1" hidden="1">{#N/A,#N/A,FALSE,"TB";#N/A,#N/A,FALSE,"BS";#N/A,#N/A,FALSE,"IS";#N/A,#N/A,FALSE,"TAX";#N/A,#N/A,FALSE,"DUE"}</definedName>
    <definedName name="____pq1_1" localSheetId="0" hidden="1">{#N/A,#N/A,FALSE,"TB";#N/A,#N/A,FALSE,"BS";#N/A,#N/A,FALSE,"IS";#N/A,#N/A,FALSE,"TAX";#N/A,#N/A,FALSE,"DUE"}</definedName>
    <definedName name="____pq1_1" hidden="1">{#N/A,#N/A,FALSE,"TB";#N/A,#N/A,FALSE,"BS";#N/A,#N/A,FALSE,"IS";#N/A,#N/A,FALSE,"TAX";#N/A,#N/A,FALSE,"DUE"}</definedName>
    <definedName name="___pq1" localSheetId="0" hidden="1">{#N/A,#N/A,FALSE,"TB";#N/A,#N/A,FALSE,"BS";#N/A,#N/A,FALSE,"IS";#N/A,#N/A,FALSE,"TAX";#N/A,#N/A,FALSE,"DUE"}</definedName>
    <definedName name="___pq1" hidden="1">{#N/A,#N/A,FALSE,"TB";#N/A,#N/A,FALSE,"BS";#N/A,#N/A,FALSE,"IS";#N/A,#N/A,FALSE,"TAX";#N/A,#N/A,FALSE,"DUE"}</definedName>
    <definedName name="___pq1_1" localSheetId="0" hidden="1">{#N/A,#N/A,FALSE,"TB";#N/A,#N/A,FALSE,"BS";#N/A,#N/A,FALSE,"IS";#N/A,#N/A,FALSE,"TAX";#N/A,#N/A,FALSE,"DUE"}</definedName>
    <definedName name="___pq1_1" hidden="1">{#N/A,#N/A,FALSE,"TB";#N/A,#N/A,FALSE,"BS";#N/A,#N/A,FALSE,"IS";#N/A,#N/A,FALSE,"TAX";#N/A,#N/A,FALSE,"DUE"}</definedName>
    <definedName name="__FDS_HYPERLINK_TOGGLE_STATE__" hidden="1">"ON"</definedName>
    <definedName name="__IntlFixup" hidden="1">TRUE</definedName>
    <definedName name="__pq1" localSheetId="0" hidden="1">{#N/A,#N/A,FALSE,"TB";#N/A,#N/A,FALSE,"BS";#N/A,#N/A,FALSE,"IS";#N/A,#N/A,FALSE,"TAX";#N/A,#N/A,FALSE,"DUE"}</definedName>
    <definedName name="__pq1" hidden="1">{#N/A,#N/A,FALSE,"TB";#N/A,#N/A,FALSE,"BS";#N/A,#N/A,FALSE,"IS";#N/A,#N/A,FALSE,"TAX";#N/A,#N/A,FALSE,"DUE"}</definedName>
    <definedName name="__pq1_1" localSheetId="0" hidden="1">{#N/A,#N/A,FALSE,"TB";#N/A,#N/A,FALSE,"BS";#N/A,#N/A,FALSE,"IS";#N/A,#N/A,FALSE,"TAX";#N/A,#N/A,FALSE,"DUE"}</definedName>
    <definedName name="__pq1_1" hidden="1">{#N/A,#N/A,FALSE,"TB";#N/A,#N/A,FALSE,"BS";#N/A,#N/A,FALSE,"IS";#N/A,#N/A,FALSE,"TAX";#N/A,#N/A,FALSE,"DUE"}</definedName>
    <definedName name="_kab71983" localSheetId="0" hidden="1">{"PAGE1",#N/A,FALSE,"CPFFMSTR";"PAGE2",#N/A,FALSE,"CPFFMSTR"}</definedName>
    <definedName name="_kab71983" hidden="1">{"PAGE1",#N/A,FALSE,"CPFFMSTR";"PAGE2",#N/A,FALSE,"CPFFMSTR"}</definedName>
    <definedName name="_kab71983_1" localSheetId="0" hidden="1">{"PAGE1",#N/A,FALSE,"CPFFMSTR";"PAGE2",#N/A,FALSE,"CPFFMSTR"}</definedName>
    <definedName name="_kab71983_1" hidden="1">{"PAGE1",#N/A,FALSE,"CPFFMSTR";"PAGE2",#N/A,FALSE,"CPFFMSTR"}</definedName>
    <definedName name="_Order1" hidden="1">255</definedName>
    <definedName name="_Order2" hidden="1">255</definedName>
    <definedName name="_pq1" localSheetId="0" hidden="1">{#N/A,#N/A,FALSE,"TB";#N/A,#N/A,FALSE,"BS";#N/A,#N/A,FALSE,"IS";#N/A,#N/A,FALSE,"TAX";#N/A,#N/A,FALSE,"DUE"}</definedName>
    <definedName name="_pq1" hidden="1">{#N/A,#N/A,FALSE,"TB";#N/A,#N/A,FALSE,"BS";#N/A,#N/A,FALSE,"IS";#N/A,#N/A,FALSE,"TAX";#N/A,#N/A,FALSE,"DUE"}</definedName>
    <definedName name="_pq1_1" localSheetId="0" hidden="1">{#N/A,#N/A,FALSE,"TB";#N/A,#N/A,FALSE,"BS";#N/A,#N/A,FALSE,"IS";#N/A,#N/A,FALSE,"TAX";#N/A,#N/A,FALSE,"DUE"}</definedName>
    <definedName name="_pq1_1" hidden="1">{#N/A,#N/A,FALSE,"TB";#N/A,#N/A,FALSE,"BS";#N/A,#N/A,FALSE,"IS";#N/A,#N/A,FALSE,"TAX";#N/A,#N/A,FALSE,"DUE"}</definedName>
    <definedName name="_Regression_Int" hidden="1">1</definedName>
    <definedName name="_WBS1222" localSheetId="0" hidden="1">{"ACC_Cars_400K_PA",#N/A,FALSE,"ACC Cars Co1 400K";"ACC_Cars_400K_Prop",#N/A,FALSE,"ACC Cars Co1 400K"}</definedName>
    <definedName name="_WBS1222" hidden="1">{"ACC_Cars_400K_PA",#N/A,FALSE,"ACC Cars Co1 400K";"ACC_Cars_400K_Prop",#N/A,FALSE,"ACC Cars Co1 400K"}</definedName>
    <definedName name="_WBS1222_1" localSheetId="0" hidden="1">{"ACC_Cars_400K_PA",#N/A,FALSE,"ACC Cars Co1 400K";"ACC_Cars_400K_Prop",#N/A,FALSE,"ACC Cars Co1 400K"}</definedName>
    <definedName name="_WBS1222_1" hidden="1">{"ACC_Cars_400K_PA",#N/A,FALSE,"ACC Cars Co1 400K";"ACC_Cars_400K_Prop",#N/A,FALSE,"ACC Cars Co1 400K"}</definedName>
    <definedName name="aa" localSheetId="0" hidden="1">{"summary",#N/A,FALSE,"GRP SUMMARY";"ytd",#N/A,FALSE,"GRP SUMMARY";"curr",#N/A,FALSE,"GRP SUMMARY"}</definedName>
    <definedName name="aa" hidden="1">{"summary",#N/A,FALSE,"GRP SUMMARY";"ytd",#N/A,FALSE,"GRP SUMMARY";"curr",#N/A,FALSE,"GRP SUMMARY"}</definedName>
    <definedName name="aa_1" localSheetId="0" hidden="1">{"summary",#N/A,FALSE,"GRP SUMMARY";"ytd",#N/A,FALSE,"GRP SUMMARY";"curr",#N/A,FALSE,"GRP SUMMARY"}</definedName>
    <definedName name="aa_1" hidden="1">{"summary",#N/A,FALSE,"GRP SUMMARY";"ytd",#N/A,FALSE,"GRP SUMMARY";"curr",#N/A,FALSE,"GRP SUMMARY"}</definedName>
    <definedName name="aaaa" localSheetId="0" hidden="1">{"summary",#N/A,FALSE,"GRP SUMMARY";"ytd",#N/A,FALSE,"GRP SUMMARY";"curr",#N/A,FALSE,"GRP SUMMARY"}</definedName>
    <definedName name="aaaa" hidden="1">{"summary",#N/A,FALSE,"GRP SUMMARY";"ytd",#N/A,FALSE,"GRP SUMMARY";"curr",#N/A,FALSE,"GRP SUMMARY"}</definedName>
    <definedName name="aaaa_1" localSheetId="0" hidden="1">{"summary",#N/A,FALSE,"GRP SUMMARY";"ytd",#N/A,FALSE,"GRP SUMMARY";"curr",#N/A,FALSE,"GRP SUMMARY"}</definedName>
    <definedName name="aaaa_1" hidden="1">{"summary",#N/A,FALSE,"GRP SUMMARY";"ytd",#N/A,FALSE,"GRP SUMMARY";"curr",#N/A,FALSE,"GRP SUMMARY"}</definedName>
    <definedName name="Access_Button" hidden="1">"FIGBUS_FIGBUS_List"</definedName>
    <definedName name="AccessDatabase" hidden="1">"W:\WPFILES\GB759\EXCEL\FIGBUS.mdb"</definedName>
    <definedName name="adfg" localSheetId="0" hidden="1">{"income stmt",#N/A,FALSE,"INCOME STATEMENT";"balance sheet",#N/A,FALSE,"INCOME STATEMENT"}</definedName>
    <definedName name="adfg" hidden="1">{"income stmt",#N/A,FALSE,"INCOME STATEMENT";"balance sheet",#N/A,FALSE,"INCOME STATEMENT"}</definedName>
    <definedName name="adfg_1" localSheetId="0" hidden="1">{"income stmt",#N/A,FALSE,"INCOME STATEMENT";"balance sheet",#N/A,FALSE,"INCOME STATEMENT"}</definedName>
    <definedName name="adfg_1" hidden="1">{"income stmt",#N/A,FALSE,"INCOME STATEMENT";"balance sheet",#N/A,FALSE,"INCOME STATEMENT"}</definedName>
    <definedName name="adsfasd" localSheetId="0" hidden="1">{"Input A",#N/A,FALSE,"Inputs";"Input B",#N/A,FALSE,"Inputs";"Equity A",#N/A,FALSE,"Equity";"Equity B",#N/A,FALSE,"Equity"}</definedName>
    <definedName name="adsfasd" hidden="1">{"Input A",#N/A,FALSE,"Inputs";"Input B",#N/A,FALSE,"Inputs";"Equity A",#N/A,FALSE,"Equity";"Equity B",#N/A,FALSE,"Equity"}</definedName>
    <definedName name="adsfasd_1" localSheetId="0" hidden="1">{"Input A",#N/A,FALSE,"Inputs";"Input B",#N/A,FALSE,"Inputs";"Equity A",#N/A,FALSE,"Equity";"Equity B",#N/A,FALSE,"Equity"}</definedName>
    <definedName name="adsfasd_1" hidden="1">{"Input A",#N/A,FALSE,"Inputs";"Input B",#N/A,FALSE,"Inputs";"Equity A",#N/A,FALSE,"Equity";"Equity B",#N/A,FALSE,"Equity"}</definedName>
    <definedName name="asd" localSheetId="0" hidden="1">{"Input A",#N/A,FALSE,"Inputs";"Input B",#N/A,FALSE,"Inputs";"Equity A",#N/A,FALSE,"Equity";"Equity B",#N/A,FALSE,"Equity"}</definedName>
    <definedName name="asd" hidden="1">{"Input A",#N/A,FALSE,"Inputs";"Input B",#N/A,FALSE,"Inputs";"Equity A",#N/A,FALSE,"Equity";"Equity B",#N/A,FALSE,"Equity"}</definedName>
    <definedName name="asd_1" localSheetId="0" hidden="1">{"Input A",#N/A,FALSE,"Inputs";"Input B",#N/A,FALSE,"Inputs";"Equity A",#N/A,FALSE,"Equity";"Equity B",#N/A,FALSE,"Equity"}</definedName>
    <definedName name="asd_1" hidden="1">{"Input A",#N/A,FALSE,"Inputs";"Input B",#N/A,FALSE,"Inputs";"Equity A",#N/A,FALSE,"Equity";"Equity B",#N/A,FALSE,"Equity"}</definedName>
    <definedName name="asdfs" localSheetId="0" hidden="1">{"Input A",#N/A,FALSE,"Inputs";"Input B",#N/A,FALSE,"Inputs";"Equity A",#N/A,FALSE,"Equity";"Equity B",#N/A,FALSE,"Equity"}</definedName>
    <definedName name="asdfs" hidden="1">{"Input A",#N/A,FALSE,"Inputs";"Input B",#N/A,FALSE,"Inputs";"Equity A",#N/A,FALSE,"Equity";"Equity B",#N/A,FALSE,"Equity"}</definedName>
    <definedName name="asdfs_1" localSheetId="0" hidden="1">{"Input A",#N/A,FALSE,"Inputs";"Input B",#N/A,FALSE,"Inputs";"Equity A",#N/A,FALSE,"Equity";"Equity B",#N/A,FALSE,"Equity"}</definedName>
    <definedName name="asdfs_1" hidden="1">{"Input A",#N/A,FALSE,"Inputs";"Input B",#N/A,FALSE,"Inputs";"Equity A",#N/A,FALSE,"Equity";"Equity B",#N/A,FALSE,"Equity"}</definedName>
    <definedName name="ASSET">#N/A</definedName>
    <definedName name="bbvvv" localSheetId="0" hidden="1">{"Input A",#N/A,FALSE,"Inputs";"Input B",#N/A,FALSE,"Inputs";"Equity A",#N/A,FALSE,"Equity";"Equity B",#N/A,FALSE,"Equity"}</definedName>
    <definedName name="bbvvv" hidden="1">{"Input A",#N/A,FALSE,"Inputs";"Input B",#N/A,FALSE,"Inputs";"Equity A",#N/A,FALSE,"Equity";"Equity B",#N/A,FALSE,"Equity"}</definedName>
    <definedName name="bbvvv_1" localSheetId="0" hidden="1">{"Input A",#N/A,FALSE,"Inputs";"Input B",#N/A,FALSE,"Inputs";"Equity A",#N/A,FALSE,"Equity";"Equity B",#N/A,FALSE,"Equity"}</definedName>
    <definedName name="bbvvv_1" hidden="1">{"Input A",#N/A,FALSE,"Inputs";"Input B",#N/A,FALSE,"Inputs";"Equity A",#N/A,FALSE,"Equity";"Equity B",#N/A,FALSE,"Equity"}</definedName>
    <definedName name="bd" localSheetId="0" hidden="1">{"Input A",#N/A,FALSE,"Inputs";"Input B",#N/A,FALSE,"Inputs";"Equity A",#N/A,FALSE,"Equity";"Equity B",#N/A,FALSE,"Equity"}</definedName>
    <definedName name="bd" hidden="1">{"Input A",#N/A,FALSE,"Inputs";"Input B",#N/A,FALSE,"Inputs";"Equity A",#N/A,FALSE,"Equity";"Equity B",#N/A,FALSE,"Equity"}</definedName>
    <definedName name="bd_1" localSheetId="0" hidden="1">{"Input A",#N/A,FALSE,"Inputs";"Input B",#N/A,FALSE,"Inputs";"Equity A",#N/A,FALSE,"Equity";"Equity B",#N/A,FALSE,"Equity"}</definedName>
    <definedName name="bd_1" hidden="1">{"Input A",#N/A,FALSE,"Inputs";"Input B",#N/A,FALSE,"Inputs";"Equity A",#N/A,FALSE,"Equity";"Equity B",#N/A,FALSE,"Equity"}</definedName>
    <definedName name="bghklp" localSheetId="0" hidden="1">{"Input A",#N/A,FALSE,"Inputs";"Input B",#N/A,FALSE,"Inputs";"Equity A",#N/A,FALSE,"Equity";"Equity B",#N/A,FALSE,"Equity"}</definedName>
    <definedName name="bghklp" hidden="1">{"Input A",#N/A,FALSE,"Inputs";"Input B",#N/A,FALSE,"Inputs";"Equity A",#N/A,FALSE,"Equity";"Equity B",#N/A,FALSE,"Equity"}</definedName>
    <definedName name="bghklp_1" localSheetId="0" hidden="1">{"Input A",#N/A,FALSE,"Inputs";"Input B",#N/A,FALSE,"Inputs";"Equity A",#N/A,FALSE,"Equity";"Equity B",#N/A,FALSE,"Equity"}</definedName>
    <definedName name="bghklp_1" hidden="1">{"Input A",#N/A,FALSE,"Inputs";"Input B",#N/A,FALSE,"Inputs";"Equity A",#N/A,FALSE,"Equity";"Equity B",#N/A,FALSE,"Equity"}</definedName>
    <definedName name="cccc" localSheetId="0" hidden="1">{"Input A",#N/A,FALSE,"Inputs";"Input B",#N/A,FALSE,"Inputs";"Equity A",#N/A,FALSE,"Equity";"Equity B",#N/A,FALSE,"Equity"}</definedName>
    <definedName name="cccc" hidden="1">{"Input A",#N/A,FALSE,"Inputs";"Input B",#N/A,FALSE,"Inputs";"Equity A",#N/A,FALSE,"Equity";"Equity B",#N/A,FALSE,"Equity"}</definedName>
    <definedName name="cccc_1" localSheetId="0" hidden="1">{"Input A",#N/A,FALSE,"Inputs";"Input B",#N/A,FALSE,"Inputs";"Equity A",#N/A,FALSE,"Equity";"Equity B",#N/A,FALSE,"Equity"}</definedName>
    <definedName name="cccc_1" hidden="1">{"Input A",#N/A,FALSE,"Inputs";"Input B",#N/A,FALSE,"Inputs";"Equity A",#N/A,FALSE,"Equity";"Equity B",#N/A,FALSE,"Equity"}</definedName>
    <definedName name="ccccccccc" localSheetId="0" hidden="1">{"Input A",#N/A,FALSE,"Inputs";"Input B",#N/A,FALSE,"Inputs";"Equity A",#N/A,FALSE,"Equity";"Equity B",#N/A,FALSE,"Equity"}</definedName>
    <definedName name="ccccccccc" hidden="1">{"Input A",#N/A,FALSE,"Inputs";"Input B",#N/A,FALSE,"Inputs";"Equity A",#N/A,FALSE,"Equity";"Equity B",#N/A,FALSE,"Equity"}</definedName>
    <definedName name="ccccccccc_1" localSheetId="0" hidden="1">{"Input A",#N/A,FALSE,"Inputs";"Input B",#N/A,FALSE,"Inputs";"Equity A",#N/A,FALSE,"Equity";"Equity B",#N/A,FALSE,"Equity"}</definedName>
    <definedName name="ccccccccc_1" hidden="1">{"Input A",#N/A,FALSE,"Inputs";"Input B",#N/A,FALSE,"Inputs";"Equity A",#N/A,FALSE,"Equity";"Equity B",#N/A,FALSE,"Equity"}</definedName>
    <definedName name="CHANGES">#N/A</definedName>
    <definedName name="CIPS">#N/A</definedName>
    <definedName name="DATA_SUMMARY" localSheetId="0">'[4]Prime - CPAF'!$A$4:$D$45,'[4]Prime - CPAF'!$S$4:$S$45</definedName>
    <definedName name="DATA_SUMMARY" localSheetId="5">Input!$A$4:$D$45,Input!$S$4:$S$45</definedName>
    <definedName name="DATA_SUMMARY" localSheetId="3">'[3]Prime - '!$A$4:$D$45,'[3]Prime - '!$S$4:$S$45</definedName>
    <definedName name="DATA_SUMMARY">Input!$A$4:$D$45,Input!$S$4:$S$45</definedName>
    <definedName name="dfsadfasfasdfasdfa" localSheetId="0" hidden="1">{"Input A",#N/A,FALSE,"Inputs";"Input B",#N/A,FALSE,"Inputs";"Equity A",#N/A,FALSE,"Equity";"Equity B",#N/A,FALSE,"Equity"}</definedName>
    <definedName name="dfsadfasfasdfasdfa" hidden="1">{"Input A",#N/A,FALSE,"Inputs";"Input B",#N/A,FALSE,"Inputs";"Equity A",#N/A,FALSE,"Equity";"Equity B",#N/A,FALSE,"Equity"}</definedName>
    <definedName name="dfsadfasfasdfasdfa_1" localSheetId="0" hidden="1">{"Input A",#N/A,FALSE,"Inputs";"Input B",#N/A,FALSE,"Inputs";"Equity A",#N/A,FALSE,"Equity";"Equity B",#N/A,FALSE,"Equity"}</definedName>
    <definedName name="dfsadfasfasdfasdfa_1" hidden="1">{"Input A",#N/A,FALSE,"Inputs";"Input B",#N/A,FALSE,"Inputs";"Equity A",#N/A,FALSE,"Equity";"Equity B",#N/A,FALSE,"Equity"}</definedName>
    <definedName name="dgh" localSheetId="0" hidden="1">{"Input A",#N/A,FALSE,"Inputs";"Input B",#N/A,FALSE,"Inputs";"Equity A",#N/A,FALSE,"Equity";"Equity B",#N/A,FALSE,"Equity"}</definedName>
    <definedName name="dgh" hidden="1">{"Input A",#N/A,FALSE,"Inputs";"Input B",#N/A,FALSE,"Inputs";"Equity A",#N/A,FALSE,"Equity";"Equity B",#N/A,FALSE,"Equity"}</definedName>
    <definedName name="dgh_1" localSheetId="0" hidden="1">{"Input A",#N/A,FALSE,"Inputs";"Input B",#N/A,FALSE,"Inputs";"Equity A",#N/A,FALSE,"Equity";"Equity B",#N/A,FALSE,"Equity"}</definedName>
    <definedName name="dgh_1" hidden="1">{"Input A",#N/A,FALSE,"Inputs";"Input B",#N/A,FALSE,"Inputs";"Equity A",#N/A,FALSE,"Equity";"Equity B",#N/A,FALSE,"Equity"}</definedName>
    <definedName name="eafo" localSheetId="0" hidden="1">{"ACC_Cars_125K_PA",#N/A,FALSE,"ACC Cars Co1 125K ";"ACC_Cars_125K_Prop",#N/A,FALSE,"ACC Cars Co1 125K "}</definedName>
    <definedName name="eafo" hidden="1">{"ACC_Cars_125K_PA",#N/A,FALSE,"ACC Cars Co1 125K ";"ACC_Cars_125K_Prop",#N/A,FALSE,"ACC Cars Co1 125K "}</definedName>
    <definedName name="eafo_1" localSheetId="0" hidden="1">{"ACC_Cars_125K_PA",#N/A,FALSE,"ACC Cars Co1 125K ";"ACC_Cars_125K_Prop",#N/A,FALSE,"ACC Cars Co1 125K "}</definedName>
    <definedName name="eafo_1" hidden="1">{"ACC_Cars_125K_PA",#N/A,FALSE,"ACC Cars Co1 125K ";"ACC_Cars_125K_Prop",#N/A,FALSE,"ACC Cars Co1 125K "}</definedName>
    <definedName name="eafo1" localSheetId="0" hidden="1">{"ACC_Cars_400K_PA",#N/A,FALSE,"ACC Cars Co1 400K";"ACC_Cars_400K_Prop",#N/A,FALSE,"ACC Cars Co1 400K"}</definedName>
    <definedName name="eafo1" hidden="1">{"ACC_Cars_400K_PA",#N/A,FALSE,"ACC Cars Co1 400K";"ACC_Cars_400K_Prop",#N/A,FALSE,"ACC Cars Co1 400K"}</definedName>
    <definedName name="eafo1_1" localSheetId="0" hidden="1">{"ACC_Cars_400K_PA",#N/A,FALSE,"ACC Cars Co1 400K";"ACC_Cars_400K_Prop",#N/A,FALSE,"ACC Cars Co1 400K"}</definedName>
    <definedName name="eafo1_1" hidden="1">{"ACC_Cars_400K_PA",#N/A,FALSE,"ACC Cars Co1 400K";"ACC_Cars_400K_Prop",#N/A,FALSE,"ACC Cars Co1 400K"}</definedName>
    <definedName name="eafo10" localSheetId="0" hidden="1">{"PearsonCo1_Prop",#N/A,FALSE,"Pearsons Task Co1";"PearsonCo1_PA",#N/A,FALSE,"Pearsons Task Co1"}</definedName>
    <definedName name="eafo10" hidden="1">{"PearsonCo1_Prop",#N/A,FALSE,"Pearsons Task Co1";"PearsonCo1_PA",#N/A,FALSE,"Pearsons Task Co1"}</definedName>
    <definedName name="eafo10_1" localSheetId="0" hidden="1">{"PearsonCo1_Prop",#N/A,FALSE,"Pearsons Task Co1";"PearsonCo1_PA",#N/A,FALSE,"Pearsons Task Co1"}</definedName>
    <definedName name="eafo10_1" hidden="1">{"PearsonCo1_Prop",#N/A,FALSE,"Pearsons Task Co1";"PearsonCo1_PA",#N/A,FALSE,"Pearsons Task Co1"}</definedName>
    <definedName name="eafo11" localSheetId="0" hidden="1">{"PearsonCo5_Prop",#N/A,FALSE,"Pearsons Task Co5";"PearsonCo5_PA",#N/A,FALSE,"Pearsons Task Co5"}</definedName>
    <definedName name="eafo11" hidden="1">{"PearsonCo5_Prop",#N/A,FALSE,"Pearsons Task Co5";"PearsonCo5_PA",#N/A,FALSE,"Pearsons Task Co5"}</definedName>
    <definedName name="eafo11_1" localSheetId="0" hidden="1">{"PearsonCo5_Prop",#N/A,FALSE,"Pearsons Task Co5";"PearsonCo5_PA",#N/A,FALSE,"Pearsons Task Co5"}</definedName>
    <definedName name="eafo11_1" hidden="1">{"PearsonCo5_Prop",#N/A,FALSE,"Pearsons Task Co5";"PearsonCo5_PA",#N/A,FALSE,"Pearsons Task Co5"}</definedName>
    <definedName name="eafo12" localSheetId="0" hidden="1">{"Seal Team J6 Sum",#N/A,FALSE,"Seal Team Summary";"Seal Team J6",#N/A,FALSE,"Seal Team ";"Seal Team ODC J6",#N/A,FALSE,"Seal Team ODCs";"Seal Team Trvl J6",#N/A,FALSE," Seal Team Trvl"}</definedName>
    <definedName name="eafo12" hidden="1">{"Seal Team J6 Sum",#N/A,FALSE,"Seal Team Summary";"Seal Team J6",#N/A,FALSE,"Seal Team ";"Seal Team ODC J6",#N/A,FALSE,"Seal Team ODCs";"Seal Team Trvl J6",#N/A,FALSE," Seal Team Trvl"}</definedName>
    <definedName name="eafo12_1" localSheetId="0" hidden="1">{"Seal Team J6 Sum",#N/A,FALSE,"Seal Team Summary";"Seal Team J6",#N/A,FALSE,"Seal Team ";"Seal Team ODC J6",#N/A,FALSE,"Seal Team ODCs";"Seal Team Trvl J6",#N/A,FALSE," Seal Team Trvl"}</definedName>
    <definedName name="eafo12_1" hidden="1">{"Seal Team J6 Sum",#N/A,FALSE,"Seal Team Summary";"Seal Team J6",#N/A,FALSE,"Seal Team ";"Seal Team ODC J6",#N/A,FALSE,"Seal Team ODCs";"Seal Team Trvl J6",#N/A,FALSE," Seal Team Trvl"}</definedName>
    <definedName name="eafo15" localSheetId="0" hidden="1">{"ACC_Cars_125K_PA",#N/A,FALSE,"ACC Cars Co1 125K ";"ACC_Cars_125K_Prop",#N/A,FALSE,"ACC Cars Co1 125K "}</definedName>
    <definedName name="eafo15" hidden="1">{"ACC_Cars_125K_PA",#N/A,FALSE,"ACC Cars Co1 125K ";"ACC_Cars_125K_Prop",#N/A,FALSE,"ACC Cars Co1 125K "}</definedName>
    <definedName name="eafo15_1" localSheetId="0" hidden="1">{"ACC_Cars_125K_PA",#N/A,FALSE,"ACC Cars Co1 125K ";"ACC_Cars_125K_Prop",#N/A,FALSE,"ACC Cars Co1 125K "}</definedName>
    <definedName name="eafo15_1" hidden="1">{"ACC_Cars_125K_PA",#N/A,FALSE,"ACC Cars Co1 125K ";"ACC_Cars_125K_Prop",#N/A,FALSE,"ACC Cars Co1 125K "}</definedName>
    <definedName name="eafo16" localSheetId="0" hidden="1">{"ACC_Cars_400K_PA",#N/A,FALSE,"ACC Cars Co1 400K";"ACC_Cars_400K_Prop",#N/A,FALSE,"ACC Cars Co1 400K"}</definedName>
    <definedName name="eafo16" hidden="1">{"ACC_Cars_400K_PA",#N/A,FALSE,"ACC Cars Co1 400K";"ACC_Cars_400K_Prop",#N/A,FALSE,"ACC Cars Co1 400K"}</definedName>
    <definedName name="eafo16_1" localSheetId="0" hidden="1">{"ACC_Cars_400K_PA",#N/A,FALSE,"ACC Cars Co1 400K";"ACC_Cars_400K_Prop",#N/A,FALSE,"ACC Cars Co1 400K"}</definedName>
    <definedName name="eafo16_1" hidden="1">{"ACC_Cars_400K_PA",#N/A,FALSE,"ACC Cars Co1 400K";"ACC_Cars_400K_Prop",#N/A,FALSE,"ACC Cars Co1 400K"}</definedName>
    <definedName name="eafo17" localSheetId="0" hidden="1">{"PAGE1",#N/A,FALSE,"ACC_CARS Travel 125K";"PAGE2",#N/A,FALSE,"ACC_CARS Travel 125K"}</definedName>
    <definedName name="eafo17" hidden="1">{"PAGE1",#N/A,FALSE,"ACC_CARS Travel 125K";"PAGE2",#N/A,FALSE,"ACC_CARS Travel 125K"}</definedName>
    <definedName name="eafo17_1" localSheetId="0" hidden="1">{"PAGE1",#N/A,FALSE,"ACC_CARS Travel 125K";"PAGE2",#N/A,FALSE,"ACC_CARS Travel 125K"}</definedName>
    <definedName name="eafo17_1" hidden="1">{"PAGE1",#N/A,FALSE,"ACC_CARS Travel 125K";"PAGE2",#N/A,FALSE,"ACC_CARS Travel 125K"}</definedName>
    <definedName name="eafo18" localSheetId="0" hidden="1">{"Page1",#N/A,FALSE,"ACC_CARS Travel 400K";"Page2",#N/A,FALSE,"ACC_CARS Travel 400K"}</definedName>
    <definedName name="eafo18" hidden="1">{"Page1",#N/A,FALSE,"ACC_CARS Travel 400K";"Page2",#N/A,FALSE,"ACC_CARS Travel 400K"}</definedName>
    <definedName name="eafo18_1" localSheetId="0" hidden="1">{"Page1",#N/A,FALSE,"ACC_CARS Travel 400K";"Page2",#N/A,FALSE,"ACC_CARS Travel 400K"}</definedName>
    <definedName name="eafo18_1" hidden="1">{"Page1",#N/A,FALSE,"ACC_CARS Travel 400K";"Page2",#N/A,FALSE,"ACC_CARS Travel 400K"}</definedName>
    <definedName name="eafo19" localSheetId="0" hidden="1">{"Pre_CCB",#N/A,FALSE,"Pre CCB Pkg ";"CCB_Memb_Notbk",#N/A,FALSE,"CCB_Memb_Notebk";"CCB_Handouts",#N/A,FALSE,"Handouts";"JDISS_Brochure",#N/A,FALSE,"JDISS_Brochure";"JDISS_Minutes",#N/A,FALSE,"JDISS_Minutes";"Total_JDISS",#N/A,FALSE,"Total JDISS"}</definedName>
    <definedName name="eafo19" hidden="1">{"Pre_CCB",#N/A,FALSE,"Pre CCB Pkg ";"CCB_Memb_Notbk",#N/A,FALSE,"CCB_Memb_Notebk";"CCB_Handouts",#N/A,FALSE,"Handouts";"JDISS_Brochure",#N/A,FALSE,"JDISS_Brochure";"JDISS_Minutes",#N/A,FALSE,"JDISS_Minutes";"Total_JDISS",#N/A,FALSE,"Total JDISS"}</definedName>
    <definedName name="eafo19_1" localSheetId="0" hidden="1">{"Pre_CCB",#N/A,FALSE,"Pre CCB Pkg ";"CCB_Memb_Notbk",#N/A,FALSE,"CCB_Memb_Notebk";"CCB_Handouts",#N/A,FALSE,"Handouts";"JDISS_Brochure",#N/A,FALSE,"JDISS_Brochure";"JDISS_Minutes",#N/A,FALSE,"JDISS_Minutes";"Total_JDISS",#N/A,FALSE,"Total JDISS"}</definedName>
    <definedName name="eafo19_1" hidden="1">{"Pre_CCB",#N/A,FALSE,"Pre CCB Pkg ";"CCB_Memb_Notbk",#N/A,FALSE,"CCB_Memb_Notebk";"CCB_Handouts",#N/A,FALSE,"Handouts";"JDISS_Brochure",#N/A,FALSE,"JDISS_Brochure";"JDISS_Minutes",#N/A,FALSE,"JDISS_Minutes";"Total_JDISS",#N/A,FALSE,"Total JDISS"}</definedName>
    <definedName name="eafo2" localSheetId="0" hidden="1">{"PAGE1",#N/A,FALSE,"ACC_CARS Travel 125K";"PAGE2",#N/A,FALSE,"ACC_CARS Travel 125K"}</definedName>
    <definedName name="eafo2" hidden="1">{"PAGE1",#N/A,FALSE,"ACC_CARS Travel 125K";"PAGE2",#N/A,FALSE,"ACC_CARS Travel 125K"}</definedName>
    <definedName name="eafo2_1" localSheetId="0" hidden="1">{"PAGE1",#N/A,FALSE,"ACC_CARS Travel 125K";"PAGE2",#N/A,FALSE,"ACC_CARS Travel 125K"}</definedName>
    <definedName name="eafo2_1" hidden="1">{"PAGE1",#N/A,FALSE,"ACC_CARS Travel 125K";"PAGE2",#N/A,FALSE,"ACC_CARS Travel 125K"}</definedName>
    <definedName name="eafo20" localSheetId="0" hidden="1">{"DolanCo1_PA",#N/A,FALSE,"Tina Dolan";"DolanCo1_Prop",#N/A,FALSE,"Tina Dolan"}</definedName>
    <definedName name="eafo20" hidden="1">{"DolanCo1_PA",#N/A,FALSE,"Tina Dolan";"DolanCo1_Prop",#N/A,FALSE,"Tina Dolan"}</definedName>
    <definedName name="eafo20_1" localSheetId="0" hidden="1">{"DolanCo1_PA",#N/A,FALSE,"Tina Dolan";"DolanCo1_Prop",#N/A,FALSE,"Tina Dolan"}</definedName>
    <definedName name="eafo20_1" hidden="1">{"DolanCo1_PA",#N/A,FALSE,"Tina Dolan";"DolanCo1_Prop",#N/A,FALSE,"Tina Dolan"}</definedName>
    <definedName name="eafo21" localSheetId="0" hidden="1">{"Prop_350K",#N/A,FALSE,"Ebron-350K";"PA_350K",#N/A,FALSE,"Ebron-350K";"Ebron350KTrvl",#N/A,FALSE,"Ebrons Travel 350k"}</definedName>
    <definedName name="eafo21" hidden="1">{"Prop_350K",#N/A,FALSE,"Ebron-350K";"PA_350K",#N/A,FALSE,"Ebron-350K";"Ebron350KTrvl",#N/A,FALSE,"Ebrons Travel 350k"}</definedName>
    <definedName name="eafo21_1" localSheetId="0" hidden="1">{"Prop_350K",#N/A,FALSE,"Ebron-350K";"PA_350K",#N/A,FALSE,"Ebron-350K";"Ebron350KTrvl",#N/A,FALSE,"Ebrons Travel 350k"}</definedName>
    <definedName name="eafo21_1" hidden="1">{"Prop_350K",#N/A,FALSE,"Ebron-350K";"PA_350K",#N/A,FALSE,"Ebron-350K";"Ebron350KTrvl",#N/A,FALSE,"Ebrons Travel 350k"}</definedName>
    <definedName name="eafo22" localSheetId="0" hidden="1">{"EbronCo1_PA",#N/A,FALSE,"Ebrons Task Co1";"EbronCo1_Prop",#N/A,FALSE,"Ebrons Task Co1";"Ebron316KTrvl",#N/A,FALSE,"Ebrons Travel 316k"}</definedName>
    <definedName name="eafo22" hidden="1">{"EbronCo1_PA",#N/A,FALSE,"Ebrons Task Co1";"EbronCo1_Prop",#N/A,FALSE,"Ebrons Task Co1";"Ebron316KTrvl",#N/A,FALSE,"Ebrons Travel 316k"}</definedName>
    <definedName name="eafo22_1" localSheetId="0" hidden="1">{"EbronCo1_PA",#N/A,FALSE,"Ebrons Task Co1";"EbronCo1_Prop",#N/A,FALSE,"Ebrons Task Co1";"Ebron316KTrvl",#N/A,FALSE,"Ebrons Travel 316k"}</definedName>
    <definedName name="eafo22_1" hidden="1">{"EbronCo1_PA",#N/A,FALSE,"Ebrons Task Co1";"EbronCo1_Prop",#N/A,FALSE,"Ebrons Task Co1";"Ebron316KTrvl",#N/A,FALSE,"Ebrons Travel 316k"}</definedName>
    <definedName name="eafo23" localSheetId="0" hidden="1">{"EbronCo5_PA",#N/A,FALSE,"Ebrons Task Co5";"EbronCo5_Prop",#N/A,FALSE,"Ebrons Task Co5"}</definedName>
    <definedName name="eafo23" hidden="1">{"EbronCo5_PA",#N/A,FALSE,"Ebrons Task Co5";"EbronCo5_Prop",#N/A,FALSE,"Ebrons Task Co5"}</definedName>
    <definedName name="eafo23_1" localSheetId="0" hidden="1">{"EbronCo5_PA",#N/A,FALSE,"Ebrons Task Co5";"EbronCo5_Prop",#N/A,FALSE,"Ebrons Task Co5"}</definedName>
    <definedName name="eafo23_1" hidden="1">{"EbronCo5_PA",#N/A,FALSE,"Ebrons Task Co5";"EbronCo5_Prop",#N/A,FALSE,"Ebrons Task Co5"}</definedName>
    <definedName name="eafo24" localSheetId="0" hidden="1">{"JDISS_Co1",#N/A,FALSE,"JDISS_Co1";"JDISSCo1_PA",#N/A,FALSE,"JDISS_Co1"}</definedName>
    <definedName name="eafo24" hidden="1">{"JDISS_Co1",#N/A,FALSE,"JDISS_Co1";"JDISSCo1_PA",#N/A,FALSE,"JDISS_Co1"}</definedName>
    <definedName name="eafo24_1" localSheetId="0" hidden="1">{"JDISS_Co1",#N/A,FALSE,"JDISS_Co1";"JDISSCo1_PA",#N/A,FALSE,"JDISS_Co1"}</definedName>
    <definedName name="eafo24_1" hidden="1">{"JDISS_Co1",#N/A,FALSE,"JDISS_Co1";"JDISSCo1_PA",#N/A,FALSE,"JDISS_Co1"}</definedName>
    <definedName name="eafo26" localSheetId="0" hidden="1">{"PearsonCo5_Prop",#N/A,FALSE,"Pearsons Task Co5";"PearsonCo5_PA",#N/A,FALSE,"Pearsons Task Co5"}</definedName>
    <definedName name="eafo26" hidden="1">{"PearsonCo5_Prop",#N/A,FALSE,"Pearsons Task Co5";"PearsonCo5_PA",#N/A,FALSE,"Pearsons Task Co5"}</definedName>
    <definedName name="eafo26_1" localSheetId="0" hidden="1">{"PearsonCo5_Prop",#N/A,FALSE,"Pearsons Task Co5";"PearsonCo5_PA",#N/A,FALSE,"Pearsons Task Co5"}</definedName>
    <definedName name="eafo26_1" hidden="1">{"PearsonCo5_Prop",#N/A,FALSE,"Pearsons Task Co5";"PearsonCo5_PA",#N/A,FALSE,"Pearsons Task Co5"}</definedName>
    <definedName name="eafo27" localSheetId="0" hidden="1">{"Seal Team J6 Sum",#N/A,FALSE,"Seal Team Summary";"Seal Team J6",#N/A,FALSE,"Seal Team ";"Seal Team ODC J6",#N/A,FALSE,"Seal Team ODCs";"Seal Team Trvl J6",#N/A,FALSE," Seal Team Trvl"}</definedName>
    <definedName name="eafo27" hidden="1">{"Seal Team J6 Sum",#N/A,FALSE,"Seal Team Summary";"Seal Team J6",#N/A,FALSE,"Seal Team ";"Seal Team ODC J6",#N/A,FALSE,"Seal Team ODCs";"Seal Team Trvl J6",#N/A,FALSE," Seal Team Trvl"}</definedName>
    <definedName name="eafo27_1" localSheetId="0" hidden="1">{"Seal Team J6 Sum",#N/A,FALSE,"Seal Team Summary";"Seal Team J6",#N/A,FALSE,"Seal Team ";"Seal Team ODC J6",#N/A,FALSE,"Seal Team ODCs";"Seal Team Trvl J6",#N/A,FALSE," Seal Team Trvl"}</definedName>
    <definedName name="eafo27_1" hidden="1">{"Seal Team J6 Sum",#N/A,FALSE,"Seal Team Summary";"Seal Team J6",#N/A,FALSE,"Seal Team ";"Seal Team ODC J6",#N/A,FALSE,"Seal Team ODCs";"Seal Team Trvl J6",#N/A,FALSE," Seal Team Trvl"}</definedName>
    <definedName name="eafo3" localSheetId="0" hidden="1">{"Page1",#N/A,FALSE,"ACC_CARS Travel 400K";"Page2",#N/A,FALSE,"ACC_CARS Travel 400K"}</definedName>
    <definedName name="eafo3" hidden="1">{"Page1",#N/A,FALSE,"ACC_CARS Travel 400K";"Page2",#N/A,FALSE,"ACC_CARS Travel 400K"}</definedName>
    <definedName name="eafo3_1" localSheetId="0" hidden="1">{"Page1",#N/A,FALSE,"ACC_CARS Travel 400K";"Page2",#N/A,FALSE,"ACC_CARS Travel 400K"}</definedName>
    <definedName name="eafo3_1" hidden="1">{"Page1",#N/A,FALSE,"ACC_CARS Travel 400K";"Page2",#N/A,FALSE,"ACC_CARS Travel 400K"}</definedName>
    <definedName name="eafo4" localSheetId="0" hidden="1">{"Pre_CCB",#N/A,FALSE,"Pre CCB Pkg ";"CCB_Memb_Notbk",#N/A,FALSE,"CCB_Memb_Notebk";"CCB_Handouts",#N/A,FALSE,"Handouts";"JDISS_Brochure",#N/A,FALSE,"JDISS_Brochure";"JDISS_Minutes",#N/A,FALSE,"JDISS_Minutes";"Total_JDISS",#N/A,FALSE,"Total JDISS"}</definedName>
    <definedName name="eafo4" hidden="1">{"Pre_CCB",#N/A,FALSE,"Pre CCB Pkg ";"CCB_Memb_Notbk",#N/A,FALSE,"CCB_Memb_Notebk";"CCB_Handouts",#N/A,FALSE,"Handouts";"JDISS_Brochure",#N/A,FALSE,"JDISS_Brochure";"JDISS_Minutes",#N/A,FALSE,"JDISS_Minutes";"Total_JDISS",#N/A,FALSE,"Total JDISS"}</definedName>
    <definedName name="eafo4_1" localSheetId="0" hidden="1">{"Pre_CCB",#N/A,FALSE,"Pre CCB Pkg ";"CCB_Memb_Notbk",#N/A,FALSE,"CCB_Memb_Notebk";"CCB_Handouts",#N/A,FALSE,"Handouts";"JDISS_Brochure",#N/A,FALSE,"JDISS_Brochure";"JDISS_Minutes",#N/A,FALSE,"JDISS_Minutes";"Total_JDISS",#N/A,FALSE,"Total JDISS"}</definedName>
    <definedName name="eafo4_1" hidden="1">{"Pre_CCB",#N/A,FALSE,"Pre CCB Pkg ";"CCB_Memb_Notbk",#N/A,FALSE,"CCB_Memb_Notebk";"CCB_Handouts",#N/A,FALSE,"Handouts";"JDISS_Brochure",#N/A,FALSE,"JDISS_Brochure";"JDISS_Minutes",#N/A,FALSE,"JDISS_Minutes";"Total_JDISS",#N/A,FALSE,"Total JDISS"}</definedName>
    <definedName name="eafo5" localSheetId="0" hidden="1">{"DolanCo1_PA",#N/A,FALSE,"Tina Dolan";"DolanCo1_Prop",#N/A,FALSE,"Tina Dolan"}</definedName>
    <definedName name="eafo5" hidden="1">{"DolanCo1_PA",#N/A,FALSE,"Tina Dolan";"DolanCo1_Prop",#N/A,FALSE,"Tina Dolan"}</definedName>
    <definedName name="eafo5_1" localSheetId="0" hidden="1">{"DolanCo1_PA",#N/A,FALSE,"Tina Dolan";"DolanCo1_Prop",#N/A,FALSE,"Tina Dolan"}</definedName>
    <definedName name="eafo5_1" hidden="1">{"DolanCo1_PA",#N/A,FALSE,"Tina Dolan";"DolanCo1_Prop",#N/A,FALSE,"Tina Dolan"}</definedName>
    <definedName name="eafo6" localSheetId="0" hidden="1">{"Prop_350K",#N/A,FALSE,"Ebron-350K";"PA_350K",#N/A,FALSE,"Ebron-350K";"Ebron350KTrvl",#N/A,FALSE,"Ebrons Travel 350k"}</definedName>
    <definedName name="eafo6" hidden="1">{"Prop_350K",#N/A,FALSE,"Ebron-350K";"PA_350K",#N/A,FALSE,"Ebron-350K";"Ebron350KTrvl",#N/A,FALSE,"Ebrons Travel 350k"}</definedName>
    <definedName name="eafo6_1" localSheetId="0" hidden="1">{"Prop_350K",#N/A,FALSE,"Ebron-350K";"PA_350K",#N/A,FALSE,"Ebron-350K";"Ebron350KTrvl",#N/A,FALSE,"Ebrons Travel 350k"}</definedName>
    <definedName name="eafo6_1" hidden="1">{"Prop_350K",#N/A,FALSE,"Ebron-350K";"PA_350K",#N/A,FALSE,"Ebron-350K";"Ebron350KTrvl",#N/A,FALSE,"Ebrons Travel 350k"}</definedName>
    <definedName name="eafo7" localSheetId="0" hidden="1">{"EbronCo1_PA",#N/A,FALSE,"Ebrons Task Co1";"EbronCo1_Prop",#N/A,FALSE,"Ebrons Task Co1";"Ebron316KTrvl",#N/A,FALSE,"Ebrons Travel 316k"}</definedName>
    <definedName name="eafo7" hidden="1">{"EbronCo1_PA",#N/A,FALSE,"Ebrons Task Co1";"EbronCo1_Prop",#N/A,FALSE,"Ebrons Task Co1";"Ebron316KTrvl",#N/A,FALSE,"Ebrons Travel 316k"}</definedName>
    <definedName name="eafo7_1" localSheetId="0" hidden="1">{"EbronCo1_PA",#N/A,FALSE,"Ebrons Task Co1";"EbronCo1_Prop",#N/A,FALSE,"Ebrons Task Co1";"Ebron316KTrvl",#N/A,FALSE,"Ebrons Travel 316k"}</definedName>
    <definedName name="eafo7_1" hidden="1">{"EbronCo1_PA",#N/A,FALSE,"Ebrons Task Co1";"EbronCo1_Prop",#N/A,FALSE,"Ebrons Task Co1";"Ebron316KTrvl",#N/A,FALSE,"Ebrons Travel 316k"}</definedName>
    <definedName name="eafo8" localSheetId="0" hidden="1">{"EbronCo5_PA",#N/A,FALSE,"Ebrons Task Co5";"EbronCo5_Prop",#N/A,FALSE,"Ebrons Task Co5"}</definedName>
    <definedName name="eafo8" hidden="1">{"EbronCo5_PA",#N/A,FALSE,"Ebrons Task Co5";"EbronCo5_Prop",#N/A,FALSE,"Ebrons Task Co5"}</definedName>
    <definedName name="eafo8_1" localSheetId="0" hidden="1">{"EbronCo5_PA",#N/A,FALSE,"Ebrons Task Co5";"EbronCo5_Prop",#N/A,FALSE,"Ebrons Task Co5"}</definedName>
    <definedName name="eafo8_1" hidden="1">{"EbronCo5_PA",#N/A,FALSE,"Ebrons Task Co5";"EbronCo5_Prop",#N/A,FALSE,"Ebrons Task Co5"}</definedName>
    <definedName name="eafo9" localSheetId="0" hidden="1">{"JDISS_Co1",#N/A,FALSE,"JDISS_Co1";"JDISSCo1_PA",#N/A,FALSE,"JDISS_Co1"}</definedName>
    <definedName name="eafo9" hidden="1">{"JDISS_Co1",#N/A,FALSE,"JDISS_Co1";"JDISSCo1_PA",#N/A,FALSE,"JDISS_Co1"}</definedName>
    <definedName name="eafo9_1" localSheetId="0" hidden="1">{"JDISS_Co1",#N/A,FALSE,"JDISS_Co1";"JDISSCo1_PA",#N/A,FALSE,"JDISS_Co1"}</definedName>
    <definedName name="eafo9_1" hidden="1">{"JDISS_Co1",#N/A,FALSE,"JDISS_Co1";"JDISSCo1_PA",#N/A,FALSE,"JDISS_Co1"}</definedName>
    <definedName name="earo25" localSheetId="0" hidden="1">{"PearsonCo1_Prop",#N/A,FALSE,"Pearsons Task Co1";"PearsonCo1_PA",#N/A,FALSE,"Pearsons Task Co1"}</definedName>
    <definedName name="earo25" hidden="1">{"PearsonCo1_Prop",#N/A,FALSE,"Pearsons Task Co1";"PearsonCo1_PA",#N/A,FALSE,"Pearsons Task Co1"}</definedName>
    <definedName name="earo25_1" localSheetId="0" hidden="1">{"PearsonCo1_Prop",#N/A,FALSE,"Pearsons Task Co1";"PearsonCo1_PA",#N/A,FALSE,"Pearsons Task Co1"}</definedName>
    <definedName name="earo25_1" hidden="1">{"PearsonCo1_Prop",#N/A,FALSE,"Pearsons Task Co1";"PearsonCo1_PA",#N/A,FALSE,"Pearsons Task Co1"}</definedName>
    <definedName name="ESCALATION">Input!$AE$61</definedName>
    <definedName name="fgpq" localSheetId="0" hidden="1">{#N/A,#N/A,FALSE,"TB";#N/A,#N/A,FALSE,"BS";#N/A,#N/A,FALSE,"IS";#N/A,#N/A,FALSE,"TAX";#N/A,#N/A,FALSE,"DUE"}</definedName>
    <definedName name="fgpq" hidden="1">{#N/A,#N/A,FALSE,"TB";#N/A,#N/A,FALSE,"BS";#N/A,#N/A,FALSE,"IS";#N/A,#N/A,FALSE,"TAX";#N/A,#N/A,FALSE,"DUE"}</definedName>
    <definedName name="fgpq_1" localSheetId="0" hidden="1">{#N/A,#N/A,FALSE,"TB";#N/A,#N/A,FALSE,"BS";#N/A,#N/A,FALSE,"IS";#N/A,#N/A,FALSE,"TAX";#N/A,#N/A,FALSE,"DUE"}</definedName>
    <definedName name="fgpq_1" hidden="1">{#N/A,#N/A,FALSE,"TB";#N/A,#N/A,FALSE,"BS";#N/A,#N/A,FALSE,"IS";#N/A,#N/A,FALSE,"TAX";#N/A,#N/A,FALSE,"DUE"}</definedName>
    <definedName name="fgpwq" localSheetId="0" hidden="1">{"Input A",#N/A,FALSE,"Inputs";"Input B",#N/A,FALSE,"Inputs";"Equity A",#N/A,FALSE,"Equity";"Equity B",#N/A,FALSE,"Equity"}</definedName>
    <definedName name="fgpwq" hidden="1">{"Input A",#N/A,FALSE,"Inputs";"Input B",#N/A,FALSE,"Inputs";"Equity A",#N/A,FALSE,"Equity";"Equity B",#N/A,FALSE,"Equity"}</definedName>
    <definedName name="fgpwq_1" localSheetId="0" hidden="1">{"Input A",#N/A,FALSE,"Inputs";"Input B",#N/A,FALSE,"Inputs";"Equity A",#N/A,FALSE,"Equity";"Equity B",#N/A,FALSE,"Equity"}</definedName>
    <definedName name="fgpwq_1" hidden="1">{"Input A",#N/A,FALSE,"Inputs";"Input B",#N/A,FALSE,"Inputs";"Equity A",#N/A,FALSE,"Equity";"Equity B",#N/A,FALSE,"Equity"}</definedName>
    <definedName name="fsdf" localSheetId="0" hidden="1">{"Input A",#N/A,FALSE,"Inputs";"Input B",#N/A,FALSE,"Inputs";"Equity A",#N/A,FALSE,"Equity";"Equity B",#N/A,FALSE,"Equity"}</definedName>
    <definedName name="fsdf" hidden="1">{"Input A",#N/A,FALSE,"Inputs";"Input B",#N/A,FALSE,"Inputs";"Equity A",#N/A,FALSE,"Equity";"Equity B",#N/A,FALSE,"Equity"}</definedName>
    <definedName name="fsdf_1" localSheetId="0" hidden="1">{"Input A",#N/A,FALSE,"Inputs";"Input B",#N/A,FALSE,"Inputs";"Equity A",#N/A,FALSE,"Equity";"Equity B",#N/A,FALSE,"Equity"}</definedName>
    <definedName name="fsdf_1" hidden="1">{"Input A",#N/A,FALSE,"Inputs";"Input B",#N/A,FALSE,"Inputs";"Equity A",#N/A,FALSE,"Equity";"Equity B",#N/A,FALSE,"Equity"}</definedName>
    <definedName name="GA_COMP_RATE">Input!$AD$26</definedName>
    <definedName name="gafb" localSheetId="0" hidden="1">{#N/A,#N/A,FALSE,"TB";#N/A,#N/A,FALSE,"BS";#N/A,#N/A,FALSE,"IS";#N/A,#N/A,FALSE,"TAX";#N/A,#N/A,FALSE,"DUE"}</definedName>
    <definedName name="gafb" hidden="1">{#N/A,#N/A,FALSE,"TB";#N/A,#N/A,FALSE,"BS";#N/A,#N/A,FALSE,"IS";#N/A,#N/A,FALSE,"TAX";#N/A,#N/A,FALSE,"DUE"}</definedName>
    <definedName name="gafb_1" localSheetId="0" hidden="1">{#N/A,#N/A,FALSE,"TB";#N/A,#N/A,FALSE,"BS";#N/A,#N/A,FALSE,"IS";#N/A,#N/A,FALSE,"TAX";#N/A,#N/A,FALSE,"DUE"}</definedName>
    <definedName name="gafb_1" hidden="1">{#N/A,#N/A,FALSE,"TB";#N/A,#N/A,FALSE,"BS";#N/A,#N/A,FALSE,"IS";#N/A,#N/A,FALSE,"TAX";#N/A,#N/A,FALSE,"DUE"}</definedName>
    <definedName name="gjhg" localSheetId="0" hidden="1">{"PL",#N/A,FALSE,"Div 190"}</definedName>
    <definedName name="gjhg" hidden="1">{"PL",#N/A,FALSE,"Div 190"}</definedName>
    <definedName name="gjhg_1" localSheetId="0" hidden="1">{"PL",#N/A,FALSE,"Div 190"}</definedName>
    <definedName name="gjhg_1" hidden="1">{"PL",#N/A,FALSE,"Div 190"}</definedName>
    <definedName name="hkjy" localSheetId="0" hidden="1">{"Input A",#N/A,FALSE,"Inputs";"Input B",#N/A,FALSE,"Inputs";"Equity A",#N/A,FALSE,"Equity";"Equity B",#N/A,FALSE,"Equity"}</definedName>
    <definedName name="hkjy" hidden="1">{"Input A",#N/A,FALSE,"Inputs";"Input B",#N/A,FALSE,"Inputs";"Equity A",#N/A,FALSE,"Equity";"Equity B",#N/A,FALSE,"Equity"}</definedName>
    <definedName name="hkjy_1" localSheetId="0" hidden="1">{"Input A",#N/A,FALSE,"Inputs";"Input B",#N/A,FALSE,"Inputs";"Equity A",#N/A,FALSE,"Equity";"Equity B",#N/A,FALSE,"Equity"}</definedName>
    <definedName name="hkjy_1" hidden="1">{"Input A",#N/A,FALSE,"Inputs";"Input B",#N/A,FALSE,"Inputs";"Equity A",#N/A,FALSE,"Equity";"Equity B",#N/A,FALSE,"Equity"}</definedName>
    <definedName name="hs" localSheetId="0" hidden="1">{"Input A",#N/A,FALSE,"Inputs";"Input B",#N/A,FALSE,"Inputs";"Equity A",#N/A,FALSE,"Equity";"Equity B",#N/A,FALSE,"Equity"}</definedName>
    <definedName name="hs" hidden="1">{"Input A",#N/A,FALSE,"Inputs";"Input B",#N/A,FALSE,"Inputs";"Equity A",#N/A,FALSE,"Equity";"Equity B",#N/A,FALSE,"Equity"}</definedName>
    <definedName name="hs_1" localSheetId="0" hidden="1">{"Input A",#N/A,FALSE,"Inputs";"Input B",#N/A,FALSE,"Inputs";"Equity A",#N/A,FALSE,"Equity";"Equity B",#N/A,FALSE,"Equity"}</definedName>
    <definedName name="hs_1" hidden="1">{"Input A",#N/A,FALSE,"Inputs";"Input B",#N/A,FALSE,"Inputs";"Equity A",#N/A,FALSE,"Equity";"Equity B",#N/A,FALSE,"Equity"}</definedName>
    <definedName name="HTML_CodePage" hidden="1">1252</definedName>
    <definedName name="HTML_Control" localSheetId="0" hidden="1">{"'Vietnam'!$E$21:$W$45","'Vietnam'!$E$21:$W$45"}</definedName>
    <definedName name="HTML_Control" hidden="1">{"'Vietnam'!$E$21:$W$45","'Vietnam'!$E$21:$W$45"}</definedName>
    <definedName name="HTML_Control_1" localSheetId="0" hidden="1">{"'Vietnam'!$E$21:$W$45","'Vietnam'!$E$21:$W$45"}</definedName>
    <definedName name="HTML_Control_1" hidden="1">{"'Vietnam'!$E$21:$W$45","'Vietnam'!$E$21:$W$45"}</definedName>
    <definedName name="HTML_Description" hidden="1">""</definedName>
    <definedName name="HTML_Email" hidden="1">""</definedName>
    <definedName name="HTML_Header" hidden="1">"Vietnam"</definedName>
    <definedName name="HTML_LastUpdate" hidden="1">"5/15/00"</definedName>
    <definedName name="HTML_LineAfter" hidden="1">FALSE</definedName>
    <definedName name="HTML_LineBefore" hidden="1">FALSE</definedName>
    <definedName name="HTML_Name" hidden="1">"Unisys"</definedName>
    <definedName name="HTML_OBDlg2" hidden="1">TRUE</definedName>
    <definedName name="HTML_OBDlg4" hidden="1">TRUE</definedName>
    <definedName name="HTML_OS" hidden="1">0</definedName>
    <definedName name="HTML_PathFile" hidden="1">"C:\My Documents\MyHTML.htm"</definedName>
    <definedName name="HTML_Title" hidden="1">"Collaboration_Checklist_V2"</definedName>
    <definedName name="HTML1_1" hidden="1">"'[AN$.XLS]LAN Inst'!$A$1:$L$97"</definedName>
    <definedName name="HTML1_10" hidden="1">""</definedName>
    <definedName name="HTML1_11" hidden="1">1</definedName>
    <definedName name="HTML1_12" hidden="1">"O:\ANDERSON\SHARE\TECHTEAM\LAN_OSRC\FINAL\AN$.htm"</definedName>
    <definedName name="HTML1_2" hidden="1">1</definedName>
    <definedName name="HTML1_3" hidden="1">"AN$"</definedName>
    <definedName name="HTML1_4" hidden="1">"LAN Inst"</definedName>
    <definedName name="HTML1_5" hidden="1">""</definedName>
    <definedName name="HTML1_6" hidden="1">-4146</definedName>
    <definedName name="HTML1_7" hidden="1">-4146</definedName>
    <definedName name="HTML1_8" hidden="1">"7/31/96"</definedName>
    <definedName name="HTML1_9" hidden="1">"Jonathan Schembor/Andersen Con."</definedName>
    <definedName name="HTML2_1" hidden="1">"'[AN$.XLS]50 Node'!$A$1:$T$26"</definedName>
    <definedName name="HTML2_10" hidden="1">""</definedName>
    <definedName name="HTML2_11" hidden="1">1</definedName>
    <definedName name="HTML2_12" hidden="1">"O:\ANDERSON\SHARE\TECHTEAM\LAN_OSRC\FINAL\an1.htm"</definedName>
    <definedName name="HTML2_2" hidden="1">1</definedName>
    <definedName name="HTML2_3" hidden="1">"AN$"</definedName>
    <definedName name="HTML2_4" hidden="1">"50 Node"</definedName>
    <definedName name="HTML2_5" hidden="1">""</definedName>
    <definedName name="HTML2_6" hidden="1">-4146</definedName>
    <definedName name="HTML2_7" hidden="1">-4146</definedName>
    <definedName name="HTML2_8" hidden="1">"7/31/96"</definedName>
    <definedName name="HTML2_9" hidden="1">"Jonathan Schembor/Andersen Con."</definedName>
    <definedName name="HTML3_1" hidden="1">"'[AN$.XLS]Maint'!$A$1:$Q$25"</definedName>
    <definedName name="HTML3_10" hidden="1">""</definedName>
    <definedName name="HTML3_11" hidden="1">1</definedName>
    <definedName name="HTML3_12" hidden="1">"O:\ANDERSON\SHARE\TECHTEAM\LAN_OSRC\FINAL\an2.htm"</definedName>
    <definedName name="HTML3_2" hidden="1">1</definedName>
    <definedName name="HTML3_3" hidden="1">"AN$"</definedName>
    <definedName name="HTML3_4" hidden="1">"Maint"</definedName>
    <definedName name="HTML3_5" hidden="1">""</definedName>
    <definedName name="HTML3_6" hidden="1">-4146</definedName>
    <definedName name="HTML3_7" hidden="1">-4146</definedName>
    <definedName name="HTML3_8" hidden="1">"7/31/96"</definedName>
    <definedName name="HTML3_9" hidden="1">"Jonathan Schembor/Andersen Con."</definedName>
    <definedName name="HTML4_1" hidden="1">"'[AN$.XLS]Support'!$A$1:$M$31"</definedName>
    <definedName name="HTML4_10" hidden="1">""</definedName>
    <definedName name="HTML4_11" hidden="1">1</definedName>
    <definedName name="HTML4_12" hidden="1">"O:\ANDERSON\SHARE\TECHTEAM\LAN_OSRC\FINAL\an3.htm"</definedName>
    <definedName name="HTML4_2" hidden="1">1</definedName>
    <definedName name="HTML4_3" hidden="1">"AN$"</definedName>
    <definedName name="HTML4_4" hidden="1">"Support"</definedName>
    <definedName name="HTML4_5" hidden="1">""</definedName>
    <definedName name="HTML4_6" hidden="1">-4146</definedName>
    <definedName name="HTML4_7" hidden="1">-4146</definedName>
    <definedName name="HTML4_8" hidden="1">"7/31/96"</definedName>
    <definedName name="HTML4_9" hidden="1">"Jonathan Schembor/Andersen Con."</definedName>
    <definedName name="HTML5_1" hidden="1">"'[AN$.XLS]1st Pass'!$A$1:$J$17"</definedName>
    <definedName name="HTML5_10" hidden="1">""</definedName>
    <definedName name="HTML5_11" hidden="1">1</definedName>
    <definedName name="HTML5_12" hidden="1">"O:\ANDERSON\SHARE\TECHTEAM\LAN_OSRC\FINAL\an4.htm"</definedName>
    <definedName name="HTML5_2" hidden="1">1</definedName>
    <definedName name="HTML5_3" hidden="1">"AN$"</definedName>
    <definedName name="HTML5_4" hidden="1">"1st Pass"</definedName>
    <definedName name="HTML5_5" hidden="1">""</definedName>
    <definedName name="HTML5_6" hidden="1">-4146</definedName>
    <definedName name="HTML5_7" hidden="1">-4146</definedName>
    <definedName name="HTML5_8" hidden="1">"7/31/96"</definedName>
    <definedName name="HTML5_9" hidden="1">"Jonathan Schembor/Andersen Con."</definedName>
    <definedName name="HTMLCount" hidden="1">5</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CURRENCY_REUT" hidden="1">"c5437"</definedName>
    <definedName name="IQ_EST_DATE" hidden="1">"c1634"</definedName>
    <definedName name="IQ_EST_DATE_REUT" hidden="1">"c5438"</definedName>
    <definedName name="IQ_EST_EPS_DIFF" hidden="1">"c1864"</definedName>
    <definedName name="IQ_EST_EPS_GROWTH_1YR" hidden="1">"c1636"</definedName>
    <definedName name="IQ_EST_EPS_GROWTH_1YR_REUT" hidden="1">"c3646"</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REUT" hidden="1">"c3633"</definedName>
    <definedName name="IQ_EST_EPS_GROWTH_5YR_STDDEV" hidden="1">"c1660"</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39553.699224537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pq" localSheetId="0" hidden="1">{"Input A",#N/A,FALSE,"Inputs";"Input B",#N/A,FALSE,"Inputs";"Equity A",#N/A,FALSE,"Equity";"Equity B",#N/A,FALSE,"Equity"}</definedName>
    <definedName name="jpq" hidden="1">{"Input A",#N/A,FALSE,"Inputs";"Input B",#N/A,FALSE,"Inputs";"Equity A",#N/A,FALSE,"Equity";"Equity B",#N/A,FALSE,"Equity"}</definedName>
    <definedName name="jpq_1" localSheetId="0" hidden="1">{"Input A",#N/A,FALSE,"Inputs";"Input B",#N/A,FALSE,"Inputs";"Equity A",#N/A,FALSE,"Equity";"Equity B",#N/A,FALSE,"Equity"}</definedName>
    <definedName name="jpq_1" hidden="1">{"Input A",#N/A,FALSE,"Inputs";"Input B",#N/A,FALSE,"Inputs";"Equity A",#N/A,FALSE,"Equity";"Equity B",#N/A,FALSE,"Equity"}</definedName>
    <definedName name="jyq" localSheetId="0" hidden="1">{#N/A,#N/A,FALSE,"TB";#N/A,#N/A,FALSE,"BS";#N/A,#N/A,FALSE,"IS";#N/A,#N/A,FALSE,"TAX";#N/A,#N/A,FALSE,"DUE"}</definedName>
    <definedName name="jyq" hidden="1">{#N/A,#N/A,FALSE,"TB";#N/A,#N/A,FALSE,"BS";#N/A,#N/A,FALSE,"IS";#N/A,#N/A,FALSE,"TAX";#N/A,#N/A,FALSE,"DUE"}</definedName>
    <definedName name="jyq_1" localSheetId="0" hidden="1">{#N/A,#N/A,FALSE,"TB";#N/A,#N/A,FALSE,"BS";#N/A,#N/A,FALSE,"IS";#N/A,#N/A,FALSE,"TAX";#N/A,#N/A,FALSE,"DUE"}</definedName>
    <definedName name="jyq_1" hidden="1">{#N/A,#N/A,FALSE,"TB";#N/A,#N/A,FALSE,"BS";#N/A,#N/A,FALSE,"IS";#N/A,#N/A,FALSE,"TAX";#N/A,#N/A,FALSE,"DUE"}</definedName>
    <definedName name="ku" localSheetId="0" hidden="1">{"Input A",#N/A,FALSE,"Inputs";"Input B",#N/A,FALSE,"Inputs";"Equity A",#N/A,FALSE,"Equity";"Equity B",#N/A,FALSE,"Equity"}</definedName>
    <definedName name="ku" hidden="1">{"Input A",#N/A,FALSE,"Inputs";"Input B",#N/A,FALSE,"Inputs";"Equity A",#N/A,FALSE,"Equity";"Equity B",#N/A,FALSE,"Equity"}</definedName>
    <definedName name="ku_1" localSheetId="0" hidden="1">{"Input A",#N/A,FALSE,"Inputs";"Input B",#N/A,FALSE,"Inputs";"Equity A",#N/A,FALSE,"Equity";"Equity B",#N/A,FALSE,"Equity"}</definedName>
    <definedName name="ku_1" hidden="1">{"Input A",#N/A,FALSE,"Inputs";"Input B",#N/A,FALSE,"Inputs";"Equity A",#N/A,FALSE,"Equity";"Equity B",#N/A,FALSE,"Equity"}</definedName>
    <definedName name="LABOR_CATEGORIES" localSheetId="3">'[3]Labor Categories'!$A$2:$C$188</definedName>
    <definedName name="LABOR_CATEGORIES">'Labor Categories'!$A$2:$B$571</definedName>
    <definedName name="LABOR_CATEGORY_CODE" localSheetId="0">'[2]Labor Categories'!#REF!</definedName>
    <definedName name="LABOR_CATEGORY_CODE" localSheetId="5">'[1]Labor Categories'!#REF!</definedName>
    <definedName name="LABOR_CATEGORY_CODE" localSheetId="3">'[2]Labor Categories'!#REF!</definedName>
    <definedName name="LABOR_CATEGORY_CODE">'[2]Labor Categories'!#REF!</definedName>
    <definedName name="LABOR_CATEGORY_SUMMARY" localSheetId="0">'[4]Prime - CPAF'!$A$4:$D$45,'[4]Prime - CPAF'!$S$4:$S$45</definedName>
    <definedName name="LABOR_CATEGORY_SUMMARY" localSheetId="5">Input!$A$4:$D$45,Input!$S$4:$S$45</definedName>
    <definedName name="LABOR_CATEGORY_SUMMARY" localSheetId="3">'[3]Prime - '!$A$4:$D$45,'[3]Prime - '!$S$4:$S$45</definedName>
    <definedName name="LABOR_CATEGORY_SUMMARY">Input!$A$4:$D$45,Input!$S$4:$S$45</definedName>
    <definedName name="lkj" localSheetId="0" hidden="1">{"Input A",#N/A,FALSE,"Inputs";"Input B",#N/A,FALSE,"Inputs";"Equity A",#N/A,FALSE,"Equity";"Equity B",#N/A,FALSE,"Equity"}</definedName>
    <definedName name="lkj" hidden="1">{"Input A",#N/A,FALSE,"Inputs";"Input B",#N/A,FALSE,"Inputs";"Equity A",#N/A,FALSE,"Equity";"Equity B",#N/A,FALSE,"Equity"}</definedName>
    <definedName name="lkj_1" localSheetId="0" hidden="1">{"Input A",#N/A,FALSE,"Inputs";"Input B",#N/A,FALSE,"Inputs";"Equity A",#N/A,FALSE,"Equity";"Equity B",#N/A,FALSE,"Equity"}</definedName>
    <definedName name="lkj_1" hidden="1">{"Input A",#N/A,FALSE,"Inputs";"Input B",#N/A,FALSE,"Inputs";"Equity A",#N/A,FALSE,"Equity";"Equity B",#N/A,FALSE,"Equity"}</definedName>
    <definedName name="march" localSheetId="0" hidden="1">{#N/A,#N/A,FALSE,"TB";#N/A,#N/A,FALSE,"BS";#N/A,#N/A,FALSE,"IS";#N/A,#N/A,FALSE,"TAX";#N/A,#N/A,FALSE,"DUE"}</definedName>
    <definedName name="march" hidden="1">{#N/A,#N/A,FALSE,"TB";#N/A,#N/A,FALSE,"BS";#N/A,#N/A,FALSE,"IS";#N/A,#N/A,FALSE,"TAX";#N/A,#N/A,FALSE,"DUE"}</definedName>
    <definedName name="march_1" localSheetId="0" hidden="1">{#N/A,#N/A,FALSE,"TB";#N/A,#N/A,FALSE,"BS";#N/A,#N/A,FALSE,"IS";#N/A,#N/A,FALSE,"TAX";#N/A,#N/A,FALSE,"DUE"}</definedName>
    <definedName name="march_1" hidden="1">{#N/A,#N/A,FALSE,"TB";#N/A,#N/A,FALSE,"BS";#N/A,#N/A,FALSE,"IS";#N/A,#N/A,FALSE,"TAX";#N/A,#N/A,FALSE,"DUE"}</definedName>
    <definedName name="MISC_COMP_RATE">Input!$AD$25</definedName>
    <definedName name="NSISUMMARY" localSheetId="0" hidden="1">{"Input A",#N/A,FALSE,"Inputs";"Input B",#N/A,FALSE,"Inputs";"Equity A",#N/A,FALSE,"Equity";"Equity B",#N/A,FALSE,"Equity"}</definedName>
    <definedName name="NSISUMMARY" hidden="1">{"Input A",#N/A,FALSE,"Inputs";"Input B",#N/A,FALSE,"Inputs";"Equity A",#N/A,FALSE,"Equity";"Equity B",#N/A,FALSE,"Equity"}</definedName>
    <definedName name="NSISUMMARY_1" localSheetId="0" hidden="1">{"Input A",#N/A,FALSE,"Inputs";"Input B",#N/A,FALSE,"Inputs";"Equity A",#N/A,FALSE,"Equity";"Equity B",#N/A,FALSE,"Equity"}</definedName>
    <definedName name="NSISUMMARY_1" hidden="1">{"Input A",#N/A,FALSE,"Inputs";"Input B",#N/A,FALSE,"Inputs";"Equity A",#N/A,FALSE,"Equity";"Equity B",#N/A,FALSE,"Equity"}</definedName>
    <definedName name="olp" localSheetId="0" hidden="1">{"Input A",#N/A,FALSE,"Inputs";"Input B",#N/A,FALSE,"Inputs";"Equity A",#N/A,FALSE,"Equity";"Equity B",#N/A,FALSE,"Equity"}</definedName>
    <definedName name="olp" hidden="1">{"Input A",#N/A,FALSE,"Inputs";"Input B",#N/A,FALSE,"Inputs";"Equity A",#N/A,FALSE,"Equity";"Equity B",#N/A,FALSE,"Equity"}</definedName>
    <definedName name="olp_1" localSheetId="0" hidden="1">{"Input A",#N/A,FALSE,"Inputs";"Input B",#N/A,FALSE,"Inputs";"Equity A",#N/A,FALSE,"Equity";"Equity B",#N/A,FALSE,"Equity"}</definedName>
    <definedName name="olp_1" hidden="1">{"Input A",#N/A,FALSE,"Inputs";"Input B",#N/A,FALSE,"Inputs";"Equity A",#N/A,FALSE,"Equity";"Equity B",#N/A,FALSE,"Equity"}</definedName>
    <definedName name="OSHKOSH" localSheetId="0" hidden="1">{"PearsonCo1_Prop",#N/A,FALSE,"Pearsons Task Co1";"PearsonCo1_PA",#N/A,FALSE,"Pearsons Task Co1"}</definedName>
    <definedName name="OSHKOSH" hidden="1">{"PearsonCo1_Prop",#N/A,FALSE,"Pearsons Task Co1";"PearsonCo1_PA",#N/A,FALSE,"Pearsons Task Co1"}</definedName>
    <definedName name="OSHKOSH_1" localSheetId="0" hidden="1">{"PearsonCo1_Prop",#N/A,FALSE,"Pearsons Task Co1";"PearsonCo1_PA",#N/A,FALSE,"Pearsons Task Co1"}</definedName>
    <definedName name="OSHKOSH_1" hidden="1">{"PearsonCo1_Prop",#N/A,FALSE,"Pearsons Task Co1";"PearsonCo1_PA",#N/A,FALSE,"Pearsons Task Co1"}</definedName>
    <definedName name="_xlnm.Print_Area" localSheetId="1">Input!$A$1:$AK$64</definedName>
    <definedName name="qtip" localSheetId="0" hidden="1">{"Input A",#N/A,FALSE,"Inputs";"Input B",#N/A,FALSE,"Inputs";"Equity A",#N/A,FALSE,"Equity";"Equity B",#N/A,FALSE,"Equity"}</definedName>
    <definedName name="qtip" hidden="1">{"Input A",#N/A,FALSE,"Inputs";"Input B",#N/A,FALSE,"Inputs";"Equity A",#N/A,FALSE,"Equity";"Equity B",#N/A,FALSE,"Equity"}</definedName>
    <definedName name="qtip_1" localSheetId="0" hidden="1">{"Input A",#N/A,FALSE,"Inputs";"Input B",#N/A,FALSE,"Inputs";"Equity A",#N/A,FALSE,"Equity";"Equity B",#N/A,FALSE,"Equity"}</definedName>
    <definedName name="qtip_1" hidden="1">{"Input A",#N/A,FALSE,"Inputs";"Input B",#N/A,FALSE,"Inputs";"Equity A",#N/A,FALSE,"Equity";"Equity B",#N/A,FALSE,"Equity"}</definedName>
    <definedName name="qwdr" localSheetId="0" hidden="1">{"Input A",#N/A,FALSE,"Inputs";"Input B",#N/A,FALSE,"Inputs";"Equity A",#N/A,FALSE,"Equity";"Equity B",#N/A,FALSE,"Equity"}</definedName>
    <definedName name="qwdr" hidden="1">{"Input A",#N/A,FALSE,"Inputs";"Input B",#N/A,FALSE,"Inputs";"Equity A",#N/A,FALSE,"Equity";"Equity B",#N/A,FALSE,"Equity"}</definedName>
    <definedName name="qwdr_1" localSheetId="0" hidden="1">{"Input A",#N/A,FALSE,"Inputs";"Input B",#N/A,FALSE,"Inputs";"Equity A",#N/A,FALSE,"Equity";"Equity B",#N/A,FALSE,"Equity"}</definedName>
    <definedName name="qwdr_1" hidden="1">{"Input A",#N/A,FALSE,"Inputs";"Input B",#N/A,FALSE,"Inputs";"Equity A",#N/A,FALSE,"Equity";"Equity B",#N/A,FALSE,"Equity"}</definedName>
    <definedName name="qypmq" localSheetId="0" hidden="1">{"Input A",#N/A,FALSE,"Inputs";"Input B",#N/A,FALSE,"Inputs";"Equity A",#N/A,FALSE,"Equity";"Equity B",#N/A,FALSE,"Equity"}</definedName>
    <definedName name="qypmq" hidden="1">{"Input A",#N/A,FALSE,"Inputs";"Input B",#N/A,FALSE,"Inputs";"Equity A",#N/A,FALSE,"Equity";"Equity B",#N/A,FALSE,"Equity"}</definedName>
    <definedName name="qypmq_1" localSheetId="0" hidden="1">{"Input A",#N/A,FALSE,"Inputs";"Input B",#N/A,FALSE,"Inputs";"Equity A",#N/A,FALSE,"Equity";"Equity B",#N/A,FALSE,"Equity"}</definedName>
    <definedName name="qypmq_1" hidden="1">{"Input A",#N/A,FALSE,"Inputs";"Input B",#N/A,FALSE,"Inputs";"Equity A",#N/A,FALSE,"Equity";"Equity B",#N/A,FALSE,"Equity"}</definedName>
    <definedName name="RATETABLE">Input!$W$7:$AD$22</definedName>
    <definedName name="RATETABLE_FR">Input!$W$7:$AD$14</definedName>
    <definedName name="RATETABLE_OVR">Input!$W$15:$AD$22</definedName>
    <definedName name="RESERVES">#N/A</definedName>
    <definedName name="sencount" hidden="1">1</definedName>
    <definedName name="sherry" localSheetId="0" hidden="1">{#N/A,#N/A,FALSE,"Actual vs Plan"}</definedName>
    <definedName name="sherry" hidden="1">{#N/A,#N/A,FALSE,"Actual vs Plan"}</definedName>
    <definedName name="sherry_1" localSheetId="0" hidden="1">{#N/A,#N/A,FALSE,"Actual vs Plan"}</definedName>
    <definedName name="sherry_1" hidden="1">{#N/A,#N/A,FALSE,"Actual vs Plan"}</definedName>
    <definedName name="sss" localSheetId="0" hidden="1">{"YTD PA",#N/A,FALSE,"SEGMENT SUMMARY"}</definedName>
    <definedName name="sss" hidden="1">{"YTD PA",#N/A,FALSE,"SEGMENT SUMMARY"}</definedName>
    <definedName name="sss_1" localSheetId="0" hidden="1">{"YTD PA",#N/A,FALSE,"SEGMENT SUMMARY"}</definedName>
    <definedName name="sss_1" hidden="1">{"YTD PA",#N/A,FALSE,"SEGMENT SUMMARY"}</definedName>
    <definedName name="Summary" localSheetId="0" hidden="1">{"Input A",#N/A,FALSE,"Inputs";"Input B",#N/A,FALSE,"Inputs";"Equity A",#N/A,FALSE,"Equity";"Equity B",#N/A,FALSE,"Equity"}</definedName>
    <definedName name="Summary" hidden="1">{"Input A",#N/A,FALSE,"Inputs";"Input B",#N/A,FALSE,"Inputs";"Equity A",#N/A,FALSE,"Equity";"Equity B",#N/A,FALSE,"Equity"}</definedName>
    <definedName name="Summary_1" localSheetId="0" hidden="1">{"Input A",#N/A,FALSE,"Inputs";"Input B",#N/A,FALSE,"Inputs";"Equity A",#N/A,FALSE,"Equity";"Equity B",#N/A,FALSE,"Equity"}</definedName>
    <definedName name="Summary_1" hidden="1">{"Input A",#N/A,FALSE,"Inputs";"Input B",#N/A,FALSE,"Inputs";"Equity A",#N/A,FALSE,"Equity";"Equity B",#N/A,FALSE,"Equity"}</definedName>
    <definedName name="tututututututututu" localSheetId="0" hidden="1">{"Input A",#N/A,FALSE,"Inputs";"Input B",#N/A,FALSE,"Inputs";"Equity A",#N/A,FALSE,"Equity";"Equity B",#N/A,FALSE,"Equity"}</definedName>
    <definedName name="tututututututututu" hidden="1">{"Input A",#N/A,FALSE,"Inputs";"Input B",#N/A,FALSE,"Inputs";"Equity A",#N/A,FALSE,"Equity";"Equity B",#N/A,FALSE,"Equity"}</definedName>
    <definedName name="tututututututututu_1" localSheetId="0" hidden="1">{"Input A",#N/A,FALSE,"Inputs";"Input B",#N/A,FALSE,"Inputs";"Equity A",#N/A,FALSE,"Equity";"Equity B",#N/A,FALSE,"Equity"}</definedName>
    <definedName name="tututututututututu_1" hidden="1">{"Input A",#N/A,FALSE,"Inputs";"Input B",#N/A,FALSE,"Inputs";"Equity A",#N/A,FALSE,"Equity";"Equity B",#N/A,FALSE,"Equity"}</definedName>
    <definedName name="tutuyuyuyuyuy" localSheetId="0" hidden="1">{"Input A",#N/A,FALSE,"Inputs";"Input B",#N/A,FALSE,"Inputs";"Equity A",#N/A,FALSE,"Equity";"Equity B",#N/A,FALSE,"Equity"}</definedName>
    <definedName name="tutuyuyuyuyuy" hidden="1">{"Input A",#N/A,FALSE,"Inputs";"Input B",#N/A,FALSE,"Inputs";"Equity A",#N/A,FALSE,"Equity";"Equity B",#N/A,FALSE,"Equity"}</definedName>
    <definedName name="tutuyuyuyuyuy_1" localSheetId="0" hidden="1">{"Input A",#N/A,FALSE,"Inputs";"Input B",#N/A,FALSE,"Inputs";"Equity A",#N/A,FALSE,"Equity";"Equity B",#N/A,FALSE,"Equity"}</definedName>
    <definedName name="tutuyuyuyuyuy_1" hidden="1">{"Input A",#N/A,FALSE,"Inputs";"Input B",#N/A,FALSE,"Inputs";"Equity A",#N/A,FALSE,"Equity";"Equity B",#N/A,FALSE,"Equity"}</definedName>
    <definedName name="tyryry" localSheetId="0" hidden="1">{"Input A",#N/A,FALSE,"Inputs";"Input B",#N/A,FALSE,"Inputs";"Equity A",#N/A,FALSE,"Equity";"Equity B",#N/A,FALSE,"Equity"}</definedName>
    <definedName name="tyryry" hidden="1">{"Input A",#N/A,FALSE,"Inputs";"Input B",#N/A,FALSE,"Inputs";"Equity A",#N/A,FALSE,"Equity";"Equity B",#N/A,FALSE,"Equity"}</definedName>
    <definedName name="tyryry_1" localSheetId="0" hidden="1">{"Input A",#N/A,FALSE,"Inputs";"Input B",#N/A,FALSE,"Inputs";"Equity A",#N/A,FALSE,"Equity";"Equity B",#N/A,FALSE,"Equity"}</definedName>
    <definedName name="tyryry_1" hidden="1">{"Input A",#N/A,FALSE,"Inputs";"Input B",#N/A,FALSE,"Inputs";"Equity A",#N/A,FALSE,"Equity";"Equity B",#N/A,FALSE,"Equity"}</definedName>
    <definedName name="VALIDDATA" localSheetId="0">'[4]Labor Categories'!$A$2:$A$307</definedName>
    <definedName name="VALIDDATA" localSheetId="3">'[3]Labor Categories'!$A$2:$A$188</definedName>
    <definedName name="VALIDDATA">'Labor Categories'!$A$2:$A$188</definedName>
    <definedName name="wbs" localSheetId="0" hidden="1">{"PAGE1",#N/A,FALSE,"CPFFMSTR";"PAGE2",#N/A,FALSE,"CPFFMSTR"}</definedName>
    <definedName name="wbs" hidden="1">{"PAGE1",#N/A,FALSE,"CPFFMSTR";"PAGE2",#N/A,FALSE,"CPFFMSTR"}</definedName>
    <definedName name="wbs_1" localSheetId="0" hidden="1">{"PAGE1",#N/A,FALSE,"CPFFMSTR";"PAGE2",#N/A,FALSE,"CPFFMSTR"}</definedName>
    <definedName name="wbs_1" hidden="1">{"PAGE1",#N/A,FALSE,"CPFFMSTR";"PAGE2",#N/A,FALSE,"CPFFMSTR"}</definedName>
    <definedName name="wer" localSheetId="0" hidden="1">{"Input A",#N/A,FALSE,"Inputs";"Input B",#N/A,FALSE,"Inputs";"Equity A",#N/A,FALSE,"Equity";"Equity B",#N/A,FALSE,"Equity"}</definedName>
    <definedName name="wer" hidden="1">{"Input A",#N/A,FALSE,"Inputs";"Input B",#N/A,FALSE,"Inputs";"Equity A",#N/A,FALSE,"Equity";"Equity B",#N/A,FALSE,"Equity"}</definedName>
    <definedName name="wer_1" localSheetId="0" hidden="1">{"Input A",#N/A,FALSE,"Inputs";"Input B",#N/A,FALSE,"Inputs";"Equity A",#N/A,FALSE,"Equity";"Equity B",#N/A,FALSE,"Equity"}</definedName>
    <definedName name="wer_1" hidden="1">{"Input A",#N/A,FALSE,"Inputs";"Input B",#N/A,FALSE,"Inputs";"Equity A",#N/A,FALSE,"Equity";"Equity B",#N/A,FALSE,"Equity"}</definedName>
    <definedName name="wrh" localSheetId="0" hidden="1">{"Input A",#N/A,FALSE,"Inputs";"Input B",#N/A,FALSE,"Inputs";"Equity A",#N/A,FALSE,"Equity";"Equity B",#N/A,FALSE,"Equity"}</definedName>
    <definedName name="wrh" hidden="1">{"Input A",#N/A,FALSE,"Inputs";"Input B",#N/A,FALSE,"Inputs";"Equity A",#N/A,FALSE,"Equity";"Equity B",#N/A,FALSE,"Equity"}</definedName>
    <definedName name="wrh_1" localSheetId="0" hidden="1">{"Input A",#N/A,FALSE,"Inputs";"Input B",#N/A,FALSE,"Inputs";"Equity A",#N/A,FALSE,"Equity";"Equity B",#N/A,FALSE,"Equity"}</definedName>
    <definedName name="wrh_1" hidden="1">{"Input A",#N/A,FALSE,"Inputs";"Input B",#N/A,FALSE,"Inputs";"Equity A",#N/A,FALSE,"Equity";"Equity B",#N/A,FALSE,"Equity"}</definedName>
    <definedName name="wrn.ACC_Cars_125K_Co1." localSheetId="0" hidden="1">{"ACC_Cars_125K_PA",#N/A,FALSE,"ACC Cars Co1 125K ";"ACC_Cars_125K_Prop",#N/A,FALSE,"ACC Cars Co1 125K "}</definedName>
    <definedName name="wrn.ACC_Cars_125K_Co1." hidden="1">{"ACC_Cars_125K_PA",#N/A,FALSE,"ACC Cars Co1 125K ";"ACC_Cars_125K_Prop",#N/A,FALSE,"ACC Cars Co1 125K "}</definedName>
    <definedName name="wrn.ACC_Cars_125K_Co1._1" localSheetId="0" hidden="1">{"ACC_Cars_125K_PA",#N/A,FALSE,"ACC Cars Co1 125K ";"ACC_Cars_125K_Prop",#N/A,FALSE,"ACC Cars Co1 125K "}</definedName>
    <definedName name="wrn.ACC_Cars_125K_Co1._1" hidden="1">{"ACC_Cars_125K_PA",#N/A,FALSE,"ACC Cars Co1 125K ";"ACC_Cars_125K_Prop",#N/A,FALSE,"ACC Cars Co1 125K "}</definedName>
    <definedName name="wrn.ACC_Cars_400K_Co1." localSheetId="0" hidden="1">{"ACC_Cars_400K_PA",#N/A,FALSE,"ACC Cars Co1 400K";"ACC_Cars_400K_Prop",#N/A,FALSE,"ACC Cars Co1 400K"}</definedName>
    <definedName name="wrn.ACC_Cars_400K_Co1." hidden="1">{"ACC_Cars_400K_PA",#N/A,FALSE,"ACC Cars Co1 400K";"ACC_Cars_400K_Prop",#N/A,FALSE,"ACC Cars Co1 400K"}</definedName>
    <definedName name="wrn.ACC_Cars_400K_Co1._1" localSheetId="0" hidden="1">{"ACC_Cars_400K_PA",#N/A,FALSE,"ACC Cars Co1 400K";"ACC_Cars_400K_Prop",#N/A,FALSE,"ACC Cars Co1 400K"}</definedName>
    <definedName name="wrn.ACC_Cars_400K_Co1._1" hidden="1">{"ACC_Cars_400K_PA",#N/A,FALSE,"ACC Cars Co1 400K";"ACC_Cars_400K_Prop",#N/A,FALSE,"ACC Cars Co1 400K"}</definedName>
    <definedName name="wrn.ACC_Cars_Travel_125K." localSheetId="0" hidden="1">{"PAGE1",#N/A,FALSE,"ACC_CARS Travel 125K";"PAGE2",#N/A,FALSE,"ACC_CARS Travel 125K"}</definedName>
    <definedName name="wrn.ACC_Cars_Travel_125K." hidden="1">{"PAGE1",#N/A,FALSE,"ACC_CARS Travel 125K";"PAGE2",#N/A,FALSE,"ACC_CARS Travel 125K"}</definedName>
    <definedName name="wrn.ACC_Cars_Travel_125K._1" localSheetId="0" hidden="1">{"PAGE1",#N/A,FALSE,"ACC_CARS Travel 125K";"PAGE2",#N/A,FALSE,"ACC_CARS Travel 125K"}</definedName>
    <definedName name="wrn.ACC_Cars_Travel_125K._1" hidden="1">{"PAGE1",#N/A,FALSE,"ACC_CARS Travel 125K";"PAGE2",#N/A,FALSE,"ACC_CARS Travel 125K"}</definedName>
    <definedName name="wrn.ACC_CARS_Travel_400K." localSheetId="0" hidden="1">{"Page1",#N/A,FALSE,"ACC_CARS Travel 400K";"Page2",#N/A,FALSE,"ACC_CARS Travel 400K"}</definedName>
    <definedName name="wrn.ACC_CARS_Travel_400K." hidden="1">{"Page1",#N/A,FALSE,"ACC_CARS Travel 400K";"Page2",#N/A,FALSE,"ACC_CARS Travel 400K"}</definedName>
    <definedName name="wrn.ACC_CARS_Travel_400K._1" localSheetId="0" hidden="1">{"Page1",#N/A,FALSE,"ACC_CARS Travel 400K";"Page2",#N/A,FALSE,"ACC_CARS Travel 400K"}</definedName>
    <definedName name="wrn.ACC_CARS_Travel_400K._1" hidden="1">{"Page1",#N/A,FALSE,"ACC_CARS Travel 400K";"Page2",#N/A,FALSE,"ACC_CARS Travel 400K"}</definedName>
    <definedName name="wrn.Bubba." localSheetId="0" hidden="1">{"PL",#N/A,FALSE,"Div 190"}</definedName>
    <definedName name="wrn.Bubba." hidden="1">{"PL",#N/A,FALSE,"Div 190"}</definedName>
    <definedName name="wrn.Bubba._1" localSheetId="0" hidden="1">{"PL",#N/A,FALSE,"Div 190"}</definedName>
    <definedName name="wrn.Bubba._1" hidden="1">{"PL",#N/A,FALSE,"Div 190"}</definedName>
    <definedName name="wrn.CCB_JDISS." localSheetId="0" hidden="1">{"Pre_CCB",#N/A,FALSE,"Pre CCB Pkg ";"CCB_Memb_Notbk",#N/A,FALSE,"CCB_Memb_Notebk";"CCB_Handouts",#N/A,FALSE,"Handouts";"JDISS_Brochure",#N/A,FALSE,"JDISS_Brochure";"JDISS_Minutes",#N/A,FALSE,"JDISS_Minutes";"Total_JDISS",#N/A,FALSE,"Total JDISS"}</definedName>
    <definedName name="wrn.CCB_JDISS." hidden="1">{"Pre_CCB",#N/A,FALSE,"Pre CCB Pkg ";"CCB_Memb_Notbk",#N/A,FALSE,"CCB_Memb_Notebk";"CCB_Handouts",#N/A,FALSE,"Handouts";"JDISS_Brochure",#N/A,FALSE,"JDISS_Brochure";"JDISS_Minutes",#N/A,FALSE,"JDISS_Minutes";"Total_JDISS",#N/A,FALSE,"Total JDISS"}</definedName>
    <definedName name="wrn.CCB_JDISS._1" localSheetId="0" hidden="1">{"Pre_CCB",#N/A,FALSE,"Pre CCB Pkg ";"CCB_Memb_Notbk",#N/A,FALSE,"CCB_Memb_Notebk";"CCB_Handouts",#N/A,FALSE,"Handouts";"JDISS_Brochure",#N/A,FALSE,"JDISS_Brochure";"JDISS_Minutes",#N/A,FALSE,"JDISS_Minutes";"Total_JDISS",#N/A,FALSE,"Total JDISS"}</definedName>
    <definedName name="wrn.CCB_JDISS._1" hidden="1">{"Pre_CCB",#N/A,FALSE,"Pre CCB Pkg ";"CCB_Memb_Notbk",#N/A,FALSE,"CCB_Memb_Notebk";"CCB_Handouts",#N/A,FALSE,"Handouts";"JDISS_Brochure",#N/A,FALSE,"JDISS_Brochure";"JDISS_Minutes",#N/A,FALSE,"JDISS_Minutes";"Total_JDISS",#N/A,FALSE,"Total JDISS"}</definedName>
    <definedName name="wrn.Cindy." localSheetId="0" hidden="1">{"OIS Totaltop",#N/A,FALSE,"OIS Total";"OIS Totalbot",#N/A,FALSE,"OIS Total";"Comp1top",#N/A,FALSE,"Comp 1";"Comp1bot",#N/A,FALSE,"Comp 1";"Comp6top",#N/A,FALSE,"Comp 6";"Comp6bot",#N/A,FALSE,"Comp 6";#N/A,#N/A,FALSE,"OIS Summary"}</definedName>
    <definedName name="wrn.Cindy." hidden="1">{"OIS Totaltop",#N/A,FALSE,"OIS Total";"OIS Totalbot",#N/A,FALSE,"OIS Total";"Comp1top",#N/A,FALSE,"Comp 1";"Comp1bot",#N/A,FALSE,"Comp 1";"Comp6top",#N/A,FALSE,"Comp 6";"Comp6bot",#N/A,FALSE,"Comp 6";#N/A,#N/A,FALSE,"OIS Summary"}</definedName>
    <definedName name="wrn.Cindy._1" localSheetId="0" hidden="1">{"OIS Totaltop",#N/A,FALSE,"OIS Total";"OIS Totalbot",#N/A,FALSE,"OIS Total";"Comp1top",#N/A,FALSE,"Comp 1";"Comp1bot",#N/A,FALSE,"Comp 1";"Comp6top",#N/A,FALSE,"Comp 6";"Comp6bot",#N/A,FALSE,"Comp 6";#N/A,#N/A,FALSE,"OIS Summary"}</definedName>
    <definedName name="wrn.Cindy._1" hidden="1">{"OIS Totaltop",#N/A,FALSE,"OIS Total";"OIS Totalbot",#N/A,FALSE,"OIS Total";"Comp1top",#N/A,FALSE,"Comp 1";"Comp1bot",#N/A,FALSE,"Comp 1";"Comp6top",#N/A,FALSE,"Comp 6";"Comp6bot",#N/A,FALSE,"Comp 6";#N/A,#N/A,FALSE,"OIS Summary"}</definedName>
    <definedName name="wrn.Co1." localSheetId="0" hidden="1">{"174top",#N/A,FALSE,"Div 174";"174bot",#N/A,FALSE,"Div 174";"190top",#N/A,FALSE,"Div 190";"190bot",#N/A,FALSE,"Div 190";"213top",#N/A,FALSE,"Div 213";"213bot",#N/A,FALSE,"Div 213";"267top",#N/A,FALSE,"Div 267";"267bot",#N/A,FALSE,"Div 267";"311top",#N/A,FALSE,"Div 311";"311bot",#N/A,FALSE,"Div 311";"318top",#N/A,FALSE,"Div 318";"318bot",#N/A,FALSE,"Div 318";"375top",#N/A,FALSE,"Div 375";"375bot",#N/A,FALSE,"Div 375";"1574top",#N/A,FALSE,"Div 1574";"1574bot",#N/A,FALSE,"Div 1574";"Comp1top",#N/A,FALSE,"Comp 1";"Comp1bot",#N/A,FALSE,"Comp 1"}</definedName>
    <definedName name="wrn.Co1." hidden="1">{"174top",#N/A,FALSE,"Div 174";"174bot",#N/A,FALSE,"Div 174";"190top",#N/A,FALSE,"Div 190";"190bot",#N/A,FALSE,"Div 190";"213top",#N/A,FALSE,"Div 213";"213bot",#N/A,FALSE,"Div 213";"267top",#N/A,FALSE,"Div 267";"267bot",#N/A,FALSE,"Div 267";"311top",#N/A,FALSE,"Div 311";"311bot",#N/A,FALSE,"Div 311";"318top",#N/A,FALSE,"Div 318";"318bot",#N/A,FALSE,"Div 318";"375top",#N/A,FALSE,"Div 375";"375bot",#N/A,FALSE,"Div 375";"1574top",#N/A,FALSE,"Div 1574";"1574bot",#N/A,FALSE,"Div 1574";"Comp1top",#N/A,FALSE,"Comp 1";"Comp1bot",#N/A,FALSE,"Comp 1"}</definedName>
    <definedName name="wrn.Co1._1" localSheetId="0" hidden="1">{"174top",#N/A,FALSE,"Div 174";"174bot",#N/A,FALSE,"Div 174";"190top",#N/A,FALSE,"Div 190";"190bot",#N/A,FALSE,"Div 190";"213top",#N/A,FALSE,"Div 213";"213bot",#N/A,FALSE,"Div 213";"267top",#N/A,FALSE,"Div 267";"267bot",#N/A,FALSE,"Div 267";"311top",#N/A,FALSE,"Div 311";"311bot",#N/A,FALSE,"Div 311";"318top",#N/A,FALSE,"Div 318";"318bot",#N/A,FALSE,"Div 318";"375top",#N/A,FALSE,"Div 375";"375bot",#N/A,FALSE,"Div 375";"1574top",#N/A,FALSE,"Div 1574";"1574bot",#N/A,FALSE,"Div 1574";"Comp1top",#N/A,FALSE,"Comp 1";"Comp1bot",#N/A,FALSE,"Comp 1"}</definedName>
    <definedName name="wrn.Co1._1" hidden="1">{"174top",#N/A,FALSE,"Div 174";"174bot",#N/A,FALSE,"Div 174";"190top",#N/A,FALSE,"Div 190";"190bot",#N/A,FALSE,"Div 190";"213top",#N/A,FALSE,"Div 213";"213bot",#N/A,FALSE,"Div 213";"267top",#N/A,FALSE,"Div 267";"267bot",#N/A,FALSE,"Div 267";"311top",#N/A,FALSE,"Div 311";"311bot",#N/A,FALSE,"Div 311";"318top",#N/A,FALSE,"Div 318";"318bot",#N/A,FALSE,"Div 318";"375top",#N/A,FALSE,"Div 375";"375bot",#N/A,FALSE,"Div 375";"1574top",#N/A,FALSE,"Div 1574";"1574bot",#N/A,FALSE,"Div 1574";"Comp1top",#N/A,FALSE,"Comp 1";"Comp1bot",#N/A,FALSE,"Comp 1"}</definedName>
    <definedName name="wrn.Co6." localSheetId="0" hidden="1">{"5002top",#N/A,FALSE,"Div 5002";"5002bot",#N/A,FALSE,"Div 5002";"5023top",#N/A,FALSE,"Div 5023";"5023bot",#N/A,FALSE,"Div 5023";"5024top",#N/A,FALSE,"Div 5024";"5024bot",#N/A,FALSE,"Div 5024";"5037top",#N/A,FALSE,"Div 5037";"5037bot",#N/A,FALSE,"Div 5037";"5038top",#N/A,FALSE,"Div 5038";"5038bot",#N/A,FALSE,"Div 5038";"5040top",#N/A,FALSE,"Div 5040";"5040bot",#N/A,FALSE,"Div 5040";"5048top",#N/A,FALSE,"Div 5048";"5048bot",#N/A,FALSE,"Div 5048";"5072top",#N/A,FALSE,"Div 5072";"5072bot",#N/A,FALSE,"Div 5072";"5314top",#N/A,FALSE,"Div 5314";"5314bot",#N/A,FALSE,"Div 5314";"6030top",#N/A,FALSE,"Div 6030";"6030bot",#N/A,FALSE,"Div 6030";"6173top",#N/A,FALSE,"Div 6173";"6173bot",#N/A,FALSE,"Div 6173";"6189top",#N/A,FALSE,"Div 6189";"6189bot",#N/A,FALSE,"Div 6189";"6192top",#N/A,FALSE,"Div 6192";"6192bot",#N/A,FALSE,"Div 6192";"6241top",#N/A,FALSE,"Div 6241";"6241bot",#N/A,FALSE,"Div 6241";"6280top",#N/A,FALSE,"Div 6280";"6280bot",#N/A,FALSE,"Div 6280";"6281top",#N/A,FALSE,"Div 6281";"6281bot",#N/A,FALSE,"Div 6281";"6406&amp;6484top",#N/A,FALSE,"Div 6406 &amp; 6484";"6406&amp;6484bot",#N/A,FALSE,"Div 6406 &amp; 6484";"Comp6top",#N/A,FALSE,"Comp 6";"Comp6bot",#N/A,FALSE,"Comp 6"}</definedName>
    <definedName name="wrn.Co6." hidden="1">{"5002top",#N/A,FALSE,"Div 5002";"5002bot",#N/A,FALSE,"Div 5002";"5023top",#N/A,FALSE,"Div 5023";"5023bot",#N/A,FALSE,"Div 5023";"5024top",#N/A,FALSE,"Div 5024";"5024bot",#N/A,FALSE,"Div 5024";"5037top",#N/A,FALSE,"Div 5037";"5037bot",#N/A,FALSE,"Div 5037";"5038top",#N/A,FALSE,"Div 5038";"5038bot",#N/A,FALSE,"Div 5038";"5040top",#N/A,FALSE,"Div 5040";"5040bot",#N/A,FALSE,"Div 5040";"5048top",#N/A,FALSE,"Div 5048";"5048bot",#N/A,FALSE,"Div 5048";"5072top",#N/A,FALSE,"Div 5072";"5072bot",#N/A,FALSE,"Div 5072";"5314top",#N/A,FALSE,"Div 5314";"5314bot",#N/A,FALSE,"Div 5314";"6030top",#N/A,FALSE,"Div 6030";"6030bot",#N/A,FALSE,"Div 6030";"6173top",#N/A,FALSE,"Div 6173";"6173bot",#N/A,FALSE,"Div 6173";"6189top",#N/A,FALSE,"Div 6189";"6189bot",#N/A,FALSE,"Div 6189";"6192top",#N/A,FALSE,"Div 6192";"6192bot",#N/A,FALSE,"Div 6192";"6241top",#N/A,FALSE,"Div 6241";"6241bot",#N/A,FALSE,"Div 6241";"6280top",#N/A,FALSE,"Div 6280";"6280bot",#N/A,FALSE,"Div 6280";"6281top",#N/A,FALSE,"Div 6281";"6281bot",#N/A,FALSE,"Div 6281";"6406&amp;6484top",#N/A,FALSE,"Div 6406 &amp; 6484";"6406&amp;6484bot",#N/A,FALSE,"Div 6406 &amp; 6484";"Comp6top",#N/A,FALSE,"Comp 6";"Comp6bot",#N/A,FALSE,"Comp 6"}</definedName>
    <definedName name="wrn.Co6._1" localSheetId="0" hidden="1">{"5002top",#N/A,FALSE,"Div 5002";"5002bot",#N/A,FALSE,"Div 5002";"5023top",#N/A,FALSE,"Div 5023";"5023bot",#N/A,FALSE,"Div 5023";"5024top",#N/A,FALSE,"Div 5024";"5024bot",#N/A,FALSE,"Div 5024";"5037top",#N/A,FALSE,"Div 5037";"5037bot",#N/A,FALSE,"Div 5037";"5038top",#N/A,FALSE,"Div 5038";"5038bot",#N/A,FALSE,"Div 5038";"5040top",#N/A,FALSE,"Div 5040";"5040bot",#N/A,FALSE,"Div 5040";"5048top",#N/A,FALSE,"Div 5048";"5048bot",#N/A,FALSE,"Div 5048";"5072top",#N/A,FALSE,"Div 5072";"5072bot",#N/A,FALSE,"Div 5072";"5314top",#N/A,FALSE,"Div 5314";"5314bot",#N/A,FALSE,"Div 5314";"6030top",#N/A,FALSE,"Div 6030";"6030bot",#N/A,FALSE,"Div 6030";"6173top",#N/A,FALSE,"Div 6173";"6173bot",#N/A,FALSE,"Div 6173";"6189top",#N/A,FALSE,"Div 6189";"6189bot",#N/A,FALSE,"Div 6189";"6192top",#N/A,FALSE,"Div 6192";"6192bot",#N/A,FALSE,"Div 6192";"6241top",#N/A,FALSE,"Div 6241";"6241bot",#N/A,FALSE,"Div 6241";"6280top",#N/A,FALSE,"Div 6280";"6280bot",#N/A,FALSE,"Div 6280";"6281top",#N/A,FALSE,"Div 6281";"6281bot",#N/A,FALSE,"Div 6281";"6406&amp;6484top",#N/A,FALSE,"Div 6406 &amp; 6484";"6406&amp;6484bot",#N/A,FALSE,"Div 6406 &amp; 6484";"Comp6top",#N/A,FALSE,"Comp 6";"Comp6bot",#N/A,FALSE,"Comp 6"}</definedName>
    <definedName name="wrn.Co6._1" hidden="1">{"5002top",#N/A,FALSE,"Div 5002";"5002bot",#N/A,FALSE,"Div 5002";"5023top",#N/A,FALSE,"Div 5023";"5023bot",#N/A,FALSE,"Div 5023";"5024top",#N/A,FALSE,"Div 5024";"5024bot",#N/A,FALSE,"Div 5024";"5037top",#N/A,FALSE,"Div 5037";"5037bot",#N/A,FALSE,"Div 5037";"5038top",#N/A,FALSE,"Div 5038";"5038bot",#N/A,FALSE,"Div 5038";"5040top",#N/A,FALSE,"Div 5040";"5040bot",#N/A,FALSE,"Div 5040";"5048top",#N/A,FALSE,"Div 5048";"5048bot",#N/A,FALSE,"Div 5048";"5072top",#N/A,FALSE,"Div 5072";"5072bot",#N/A,FALSE,"Div 5072";"5314top",#N/A,FALSE,"Div 5314";"5314bot",#N/A,FALSE,"Div 5314";"6030top",#N/A,FALSE,"Div 6030";"6030bot",#N/A,FALSE,"Div 6030";"6173top",#N/A,FALSE,"Div 6173";"6173bot",#N/A,FALSE,"Div 6173";"6189top",#N/A,FALSE,"Div 6189";"6189bot",#N/A,FALSE,"Div 6189";"6192top",#N/A,FALSE,"Div 6192";"6192bot",#N/A,FALSE,"Div 6192";"6241top",#N/A,FALSE,"Div 6241";"6241bot",#N/A,FALSE,"Div 6241";"6280top",#N/A,FALSE,"Div 6280";"6280bot",#N/A,FALSE,"Div 6280";"6281top",#N/A,FALSE,"Div 6281";"6281bot",#N/A,FALSE,"Div 6281";"6406&amp;6484top",#N/A,FALSE,"Div 6406 &amp; 6484";"6406&amp;6484bot",#N/A,FALSE,"Div 6406 &amp; 6484";"Comp6top",#N/A,FALSE,"Comp 6";"Comp6bot",#N/A,FALSE,"Comp 6"}</definedName>
    <definedName name="wrn.Cover._.and._.Consol._.and._.OIS._.Tot." localSheetId="0" hidden="1">{"Cover",#N/A,FALSE,"Cover Sheet";"OIS Sum",#N/A,FALSE,"OIS Summary";"Consol",#N/A,FALSE,"CONSOLIDATED";"OIS Totaltop",#N/A,FALSE,"OIS Total";"OIS Totalbot",#N/A,FALSE,"OIS Total"}</definedName>
    <definedName name="wrn.Cover._.and._.Consol._.and._.OIS._.Tot." hidden="1">{"Cover",#N/A,FALSE,"Cover Sheet";"OIS Sum",#N/A,FALSE,"OIS Summary";"Consol",#N/A,FALSE,"CONSOLIDATED";"OIS Totaltop",#N/A,FALSE,"OIS Total";"OIS Totalbot",#N/A,FALSE,"OIS Total"}</definedName>
    <definedName name="wrn.Cover._.and._.Consol._.and._.OIS._.Tot._1" localSheetId="0" hidden="1">{"Cover",#N/A,FALSE,"Cover Sheet";"OIS Sum",#N/A,FALSE,"OIS Summary";"Consol",#N/A,FALSE,"CONSOLIDATED";"OIS Totaltop",#N/A,FALSE,"OIS Total";"OIS Totalbot",#N/A,FALSE,"OIS Total"}</definedName>
    <definedName name="wrn.Cover._.and._.Consol._.and._.OIS._.Tot._1" hidden="1">{"Cover",#N/A,FALSE,"Cover Sheet";"OIS Sum",#N/A,FALSE,"OIS Summary";"Consol",#N/A,FALSE,"CONSOLIDATED";"OIS Totaltop",#N/A,FALSE,"OIS Total";"OIS Totalbot",#N/A,FALSE,"OIS Total"}</definedName>
    <definedName name="wrn.CSO." localSheetId="0" hidden="1">{"311top",#N/A,FALSE,"Div 311";"311bot",#N/A,FALSE,"Div 311";"318top",#N/A,FALSE,"Div 318";"318bot",#N/A,FALSE,"Div 318";"5002top",#N/A,FALSE,"Div 5002";"5002bot",#N/A,FALSE,"Div 5002";"5037top",#N/A,FALSE,"Div 5037";"5037bot",#N/A,FALSE,"Div 5037";"6173top",#N/A,FALSE,"Div 6173";"6173bot",#N/A,FALSE,"Div 6173";"6280top",#N/A,FALSE,"Div 6280";"6280bot",#N/A,FALSE,"Div 6280";"6281top",#N/A,FALSE,"Div 6281";"6281bot",#N/A,FALSE,"Div 6281"}</definedName>
    <definedName name="wrn.CSO." hidden="1">{"311top",#N/A,FALSE,"Div 311";"311bot",#N/A,FALSE,"Div 311";"318top",#N/A,FALSE,"Div 318";"318bot",#N/A,FALSE,"Div 318";"5002top",#N/A,FALSE,"Div 5002";"5002bot",#N/A,FALSE,"Div 5002";"5037top",#N/A,FALSE,"Div 5037";"5037bot",#N/A,FALSE,"Div 5037";"6173top",#N/A,FALSE,"Div 6173";"6173bot",#N/A,FALSE,"Div 6173";"6280top",#N/A,FALSE,"Div 6280";"6280bot",#N/A,FALSE,"Div 6280";"6281top",#N/A,FALSE,"Div 6281";"6281bot",#N/A,FALSE,"Div 6281"}</definedName>
    <definedName name="wrn.CSO._1" localSheetId="0" hidden="1">{"311top",#N/A,FALSE,"Div 311";"311bot",#N/A,FALSE,"Div 311";"318top",#N/A,FALSE,"Div 318";"318bot",#N/A,FALSE,"Div 318";"5002top",#N/A,FALSE,"Div 5002";"5002bot",#N/A,FALSE,"Div 5002";"5037top",#N/A,FALSE,"Div 5037";"5037bot",#N/A,FALSE,"Div 5037";"6173top",#N/A,FALSE,"Div 6173";"6173bot",#N/A,FALSE,"Div 6173";"6280top",#N/A,FALSE,"Div 6280";"6280bot",#N/A,FALSE,"Div 6280";"6281top",#N/A,FALSE,"Div 6281";"6281bot",#N/A,FALSE,"Div 6281"}</definedName>
    <definedName name="wrn.CSO._1" hidden="1">{"311top",#N/A,FALSE,"Div 311";"311bot",#N/A,FALSE,"Div 311";"318top",#N/A,FALSE,"Div 318";"318bot",#N/A,FALSE,"Div 318";"5002top",#N/A,FALSE,"Div 5002";"5002bot",#N/A,FALSE,"Div 5002";"5037top",#N/A,FALSE,"Div 5037";"5037bot",#N/A,FALSE,"Div 5037";"6173top",#N/A,FALSE,"Div 6173";"6173bot",#N/A,FALSE,"Div 6173";"6280top",#N/A,FALSE,"Div 6280";"6280bot",#N/A,FALSE,"Div 6280";"6281top",#N/A,FALSE,"Div 6281";"6281bot",#N/A,FALSE,"Div 6281"}</definedName>
    <definedName name="wrn.Dolan_Co1." localSheetId="0" hidden="1">{"DolanCo1_PA",#N/A,FALSE,"Tina Dolan";"DolanCo1_Prop",#N/A,FALSE,"Tina Dolan"}</definedName>
    <definedName name="wrn.Dolan_Co1." hidden="1">{"DolanCo1_PA",#N/A,FALSE,"Tina Dolan";"DolanCo1_Prop",#N/A,FALSE,"Tina Dolan"}</definedName>
    <definedName name="wrn.Dolan_Co1._1" localSheetId="0" hidden="1">{"DolanCo1_PA",#N/A,FALSE,"Tina Dolan";"DolanCo1_Prop",#N/A,FALSE,"Tina Dolan"}</definedName>
    <definedName name="wrn.Dolan_Co1._1" hidden="1">{"DolanCo1_PA",#N/A,FALSE,"Tina Dolan";"DolanCo1_Prop",#N/A,FALSE,"Tina Dolan"}</definedName>
    <definedName name="wrn.Ebron_350K." localSheetId="0" hidden="1">{"Prop_350K",#N/A,FALSE,"Ebron-350K";"PA_350K",#N/A,FALSE,"Ebron-350K";"Ebron350KTrvl",#N/A,FALSE,"Ebrons Travel 350k"}</definedName>
    <definedName name="wrn.Ebron_350K." hidden="1">{"Prop_350K",#N/A,FALSE,"Ebron-350K";"PA_350K",#N/A,FALSE,"Ebron-350K";"Ebron350KTrvl",#N/A,FALSE,"Ebrons Travel 350k"}</definedName>
    <definedName name="wrn.Ebron_350K._1" localSheetId="0" hidden="1">{"Prop_350K",#N/A,FALSE,"Ebron-350K";"PA_350K",#N/A,FALSE,"Ebron-350K";"Ebron350KTrvl",#N/A,FALSE,"Ebrons Travel 350k"}</definedName>
    <definedName name="wrn.Ebron_350K._1" hidden="1">{"Prop_350K",#N/A,FALSE,"Ebron-350K";"PA_350K",#N/A,FALSE,"Ebron-350K";"Ebron350KTrvl",#N/A,FALSE,"Ebrons Travel 350k"}</definedName>
    <definedName name="wrn.Ebron_Co1." localSheetId="0" hidden="1">{"EbronCo1_PA",#N/A,FALSE,"Ebrons Task Co1";"EbronCo1_Prop",#N/A,FALSE,"Ebrons Task Co1";"Ebron316KTrvl",#N/A,FALSE,"Ebrons Travel 316k"}</definedName>
    <definedName name="wrn.Ebron_Co1." hidden="1">{"EbronCo1_PA",#N/A,FALSE,"Ebrons Task Co1";"EbronCo1_Prop",#N/A,FALSE,"Ebrons Task Co1";"Ebron316KTrvl",#N/A,FALSE,"Ebrons Travel 316k"}</definedName>
    <definedName name="wrn.Ebron_Co1._1" localSheetId="0" hidden="1">{"EbronCo1_PA",#N/A,FALSE,"Ebrons Task Co1";"EbronCo1_Prop",#N/A,FALSE,"Ebrons Task Co1";"Ebron316KTrvl",#N/A,FALSE,"Ebrons Travel 316k"}</definedName>
    <definedName name="wrn.Ebron_Co1._1" hidden="1">{"EbronCo1_PA",#N/A,FALSE,"Ebrons Task Co1";"EbronCo1_Prop",#N/A,FALSE,"Ebrons Task Co1";"Ebron316KTrvl",#N/A,FALSE,"Ebrons Travel 316k"}</definedName>
    <definedName name="wrn.Ebron_Co5." localSheetId="0" hidden="1">{"EbronCo5_PA",#N/A,FALSE,"Ebrons Task Co5";"EbronCo5_Prop",#N/A,FALSE,"Ebrons Task Co5"}</definedName>
    <definedName name="wrn.Ebron_Co5." hidden="1">{"EbronCo5_PA",#N/A,FALSE,"Ebrons Task Co5";"EbronCo5_Prop",#N/A,FALSE,"Ebrons Task Co5"}</definedName>
    <definedName name="wrn.Ebron_Co5._1" localSheetId="0" hidden="1">{"EbronCo5_PA",#N/A,FALSE,"Ebrons Task Co5";"EbronCo5_Prop",#N/A,FALSE,"Ebrons Task Co5"}</definedName>
    <definedName name="wrn.Ebron_Co5._1" hidden="1">{"EbronCo5_PA",#N/A,FALSE,"Ebrons Task Co5";"EbronCo5_Prop",#N/A,FALSE,"Ebrons Task Co5"}</definedName>
    <definedName name="wrn.ESO." localSheetId="0" hidden="1">{"174top",#N/A,FALSE,"Div 174";"174bot",#N/A,FALSE,"Div 174";"1574top",#N/A,FALSE,"Div 1574";"1574bot",#N/A,FALSE,"Div 1574";"6192top",#N/A,FALSE,"Div 6192";"6192bot",#N/A,FALSE,"Div 6192";"6406&amp;6484top",#N/A,FALSE,"Div 6406 &amp; 6484";"6406&amp;6484bot",#N/A,FALSE,"Div 6406 &amp; 6484"}</definedName>
    <definedName name="wrn.ESO." hidden="1">{"174top",#N/A,FALSE,"Div 174";"174bot",#N/A,FALSE,"Div 174";"1574top",#N/A,FALSE,"Div 1574";"1574bot",#N/A,FALSE,"Div 1574";"6192top",#N/A,FALSE,"Div 6192";"6192bot",#N/A,FALSE,"Div 6192";"6406&amp;6484top",#N/A,FALSE,"Div 6406 &amp; 6484";"6406&amp;6484bot",#N/A,FALSE,"Div 6406 &amp; 6484"}</definedName>
    <definedName name="wrn.ESO._1" localSheetId="0" hidden="1">{"174top",#N/A,FALSE,"Div 174";"174bot",#N/A,FALSE,"Div 174";"1574top",#N/A,FALSE,"Div 1574";"1574bot",#N/A,FALSE,"Div 1574";"6192top",#N/A,FALSE,"Div 6192";"6192bot",#N/A,FALSE,"Div 6192";"6406&amp;6484top",#N/A,FALSE,"Div 6406 &amp; 6484";"6406&amp;6484bot",#N/A,FALSE,"Div 6406 &amp; 6484"}</definedName>
    <definedName name="wrn.ESO._1" hidden="1">{"174top",#N/A,FALSE,"Div 174";"174bot",#N/A,FALSE,"Div 174";"1574top",#N/A,FALSE,"Div 1574";"1574bot",#N/A,FALSE,"Div 1574";"6192top",#N/A,FALSE,"Div 6192";"6192bot",#N/A,FALSE,"Div 6192";"6406&amp;6484top",#N/A,FALSE,"Div 6406 &amp; 6484";"6406&amp;6484bot",#N/A,FALSE,"Div 6406 &amp; 6484"}</definedName>
    <definedName name="wrn.extrnal._.reporting." localSheetId="0" hidden="1">{"outside reptg",#N/A,FALSE,"ovhd summary"}</definedName>
    <definedName name="wrn.extrnal._.reporting." hidden="1">{"outside reptg",#N/A,FALSE,"ovhd summary"}</definedName>
    <definedName name="wrn.extrnal._.reporting._2" localSheetId="0" hidden="1">{"outside reptg",#N/A,FALSE,"ovhd summary"}</definedName>
    <definedName name="wrn.extrnal._.reporting._2" hidden="1">{"outside reptg",#N/A,FALSE,"ovhd summary"}</definedName>
    <definedName name="wrn.financial." localSheetId="0" hidden="1">{"income stmt",#N/A,FALSE,"INCOME STATEMENT";"balance sheet",#N/A,FALSE,"INCOME STATEMENT"}</definedName>
    <definedName name="wrn.financial." hidden="1">{"income stmt",#N/A,FALSE,"INCOME STATEMENT";"balance sheet",#N/A,FALSE,"INCOME STATEMENT"}</definedName>
    <definedName name="wrn.financial._2" localSheetId="0" hidden="1">{"income stmt",#N/A,FALSE,"INCOME STATEMENT";"balance sheet",#N/A,FALSE,"INCOME STATEMENT"}</definedName>
    <definedName name="wrn.financial._2" hidden="1">{"income stmt",#N/A,FALSE,"INCOME STATEMENT";"balance sheet",#N/A,FALSE,"INCOME STATEMENT"}</definedName>
    <definedName name="wrn.financial.2" localSheetId="0" hidden="1">{"income stmt",#N/A,FALSE,"INCOME STATEMENT";"balance sheet",#N/A,FALSE,"INCOME STATEMENT"}</definedName>
    <definedName name="wrn.financial.2" hidden="1">{"income stmt",#N/A,FALSE,"INCOME STATEMENT";"balance sheet",#N/A,FALSE,"INCOME STATEMENT"}</definedName>
    <definedName name="wrn.financial.2_1" localSheetId="0" hidden="1">{"income stmt",#N/A,FALSE,"INCOME STATEMENT";"balance sheet",#N/A,FALSE,"INCOME STATEMENT"}</definedName>
    <definedName name="wrn.financial.2_1" hidden="1">{"income stmt",#N/A,FALSE,"INCOME STATEMENT";"balance sheet",#N/A,FALSE,"INCOME STATEMENT"}</definedName>
    <definedName name="wrn.Financials._.full._.set." localSheetId="0" hidden="1">{#N/A,#N/A,FALSE,"TB";#N/A,#N/A,FALSE,"BS";#N/A,#N/A,FALSE,"IS";#N/A,#N/A,FALSE,"TAX";#N/A,#N/A,FALSE,"DUE"}</definedName>
    <definedName name="wrn.Financials._.full._.set." hidden="1">{#N/A,#N/A,FALSE,"TB";#N/A,#N/A,FALSE,"BS";#N/A,#N/A,FALSE,"IS";#N/A,#N/A,FALSE,"TAX";#N/A,#N/A,FALSE,"DUE"}</definedName>
    <definedName name="wrn.Financials._.full._.set._1" localSheetId="0" hidden="1">{#N/A,#N/A,FALSE,"TB";#N/A,#N/A,FALSE,"BS";#N/A,#N/A,FALSE,"IS";#N/A,#N/A,FALSE,"TAX";#N/A,#N/A,FALSE,"DUE"}</definedName>
    <definedName name="wrn.Financials._.full._.set._1" hidden="1">{#N/A,#N/A,FALSE,"TB";#N/A,#N/A,FALSE,"BS";#N/A,#N/A,FALSE,"IS";#N/A,#N/A,FALSE,"TAX";#N/A,#N/A,FALSE,"DUE"}</definedName>
    <definedName name="wrn.HISO." localSheetId="0" hidden="1">{"213top",#N/A,FALSE,"Div 213";"213bot",#N/A,FALSE,"Div 213";"267top",#N/A,FALSE,"Div 267";"267bot",#N/A,FALSE,"Div 267";"5048top",#N/A,FALSE,"Div 5048";"5048bot",#N/A,FALSE,"Div 5048";"6241top",#N/A,FALSE,"Div 6241";"6241bot",#N/A,FALSE,"Div 6241"}</definedName>
    <definedName name="wrn.HISO." hidden="1">{"213top",#N/A,FALSE,"Div 213";"213bot",#N/A,FALSE,"Div 213";"267top",#N/A,FALSE,"Div 267";"267bot",#N/A,FALSE,"Div 267";"5048top",#N/A,FALSE,"Div 5048";"5048bot",#N/A,FALSE,"Div 5048";"6241top",#N/A,FALSE,"Div 6241";"6241bot",#N/A,FALSE,"Div 6241"}</definedName>
    <definedName name="wrn.HISO._1" localSheetId="0" hidden="1">{"213top",#N/A,FALSE,"Div 213";"213bot",#N/A,FALSE,"Div 213";"267top",#N/A,FALSE,"Div 267";"267bot",#N/A,FALSE,"Div 267";"5048top",#N/A,FALSE,"Div 5048";"5048bot",#N/A,FALSE,"Div 5048";"6241top",#N/A,FALSE,"Div 6241";"6241bot",#N/A,FALSE,"Div 6241"}</definedName>
    <definedName name="wrn.HISO._1" hidden="1">{"213top",#N/A,FALSE,"Div 213";"213bot",#N/A,FALSE,"Div 213";"267top",#N/A,FALSE,"Div 267";"267bot",#N/A,FALSE,"Div 267";"5048top",#N/A,FALSE,"Div 5048";"5048bot",#N/A,FALSE,"Div 5048";"6241top",#N/A,FALSE,"Div 6241";"6241bot",#N/A,FALSE,"Div 6241"}</definedName>
    <definedName name="wrn.internal._.report." localSheetId="0" hidden="1">{"internal rptg",#N/A,FALSE,"ovhd summary"}</definedName>
    <definedName name="wrn.internal._.report." hidden="1">{"internal rptg",#N/A,FALSE,"ovhd summary"}</definedName>
    <definedName name="wrn.internal._.report._2" localSheetId="0" hidden="1">{"internal rptg",#N/A,FALSE,"ovhd summary"}</definedName>
    <definedName name="wrn.internal._.report._2" hidden="1">{"internal rptg",#N/A,FALSE,"ovhd summary"}</definedName>
    <definedName name="wrn.ITSO." localSheetId="0" hidden="1">{"190top",#N/A,FALSE,"Div 190";"190bot",#N/A,FALSE,"Div 190";"5024top",#N/A,FALSE,"Div 5024";"5024bot",#N/A,FALSE,"Div 5024";"5072top",#N/A,FALSE,"Div 5072";"5072bot",#N/A,FALSE,"Div 5072"}</definedName>
    <definedName name="wrn.ITSO." hidden="1">{"190top",#N/A,FALSE,"Div 190";"190bot",#N/A,FALSE,"Div 190";"5024top",#N/A,FALSE,"Div 5024";"5024bot",#N/A,FALSE,"Div 5024";"5072top",#N/A,FALSE,"Div 5072";"5072bot",#N/A,FALSE,"Div 5072"}</definedName>
    <definedName name="wrn.ITSO._1" localSheetId="0" hidden="1">{"190top",#N/A,FALSE,"Div 190";"190bot",#N/A,FALSE,"Div 190";"5024top",#N/A,FALSE,"Div 5024";"5024bot",#N/A,FALSE,"Div 5024";"5072top",#N/A,FALSE,"Div 5072";"5072bot",#N/A,FALSE,"Div 5072"}</definedName>
    <definedName name="wrn.ITSO._1" hidden="1">{"190top",#N/A,FALSE,"Div 190";"190bot",#N/A,FALSE,"Div 190";"5024top",#N/A,FALSE,"Div 5024";"5024bot",#N/A,FALSE,"Div 5024";"5072top",#N/A,FALSE,"Div 5072";"5072bot",#N/A,FALSE,"Div 5072"}</definedName>
    <definedName name="wrn.JDISS_Co1." localSheetId="0" hidden="1">{"JDISS_Co1",#N/A,FALSE,"JDISS_Co1";"JDISSCo1_PA",#N/A,FALSE,"JDISS_Co1"}</definedName>
    <definedName name="wrn.JDISS_Co1." hidden="1">{"JDISS_Co1",#N/A,FALSE,"JDISS_Co1";"JDISSCo1_PA",#N/A,FALSE,"JDISS_Co1"}</definedName>
    <definedName name="wrn.JDISS_Co1._1" localSheetId="0" hidden="1">{"JDISS_Co1",#N/A,FALSE,"JDISS_Co1";"JDISSCo1_PA",#N/A,FALSE,"JDISS_Co1"}</definedName>
    <definedName name="wrn.JDISS_Co1._1" hidden="1">{"JDISS_Co1",#N/A,FALSE,"JDISS_Co1";"JDISSCo1_PA",#N/A,FALSE,"JDISS_Co1"}</definedName>
    <definedName name="wrn.Long._.Report." localSheetId="0" hidden="1">{#N/A,#N/A,TRUE,"Cover";#N/A,#N/A,TRUE,"Header (ld)";#N/A,#N/A,TRUE,"T&amp;O By Region";#N/A,#N/A,TRUE,"Region Charts ";#N/A,#N/A,TRUE,"T&amp;O London";#N/A,#N/A,TRUE,"AD Report";#N/A,#N/A,TRUE,"Var by OU"}</definedName>
    <definedName name="wrn.Long._.Report." hidden="1">{#N/A,#N/A,TRUE,"Cover";#N/A,#N/A,TRUE,"Header (ld)";#N/A,#N/A,TRUE,"T&amp;O By Region";#N/A,#N/A,TRUE,"Region Charts ";#N/A,#N/A,TRUE,"T&amp;O London";#N/A,#N/A,TRUE,"AD Report";#N/A,#N/A,TRUE,"Var by OU"}</definedName>
    <definedName name="wrn.Long._.Report._1" localSheetId="0" hidden="1">{#N/A,#N/A,TRUE,"Cover";#N/A,#N/A,TRUE,"Header (ld)";#N/A,#N/A,TRUE,"T&amp;O By Region";#N/A,#N/A,TRUE,"Region Charts ";#N/A,#N/A,TRUE,"T&amp;O London";#N/A,#N/A,TRUE,"AD Report";#N/A,#N/A,TRUE,"Var by OU"}</definedName>
    <definedName name="wrn.Long._.Report._1" hidden="1">{#N/A,#N/A,TRUE,"Cover";#N/A,#N/A,TRUE,"Header (ld)";#N/A,#N/A,TRUE,"T&amp;O By Region";#N/A,#N/A,TRUE,"Region Charts ";#N/A,#N/A,TRUE,"T&amp;O London";#N/A,#N/A,TRUE,"AD Report";#N/A,#N/A,TRUE,"Var by OU"}</definedName>
    <definedName name="wrn.Long._.Report.a" localSheetId="0" hidden="1">{#N/A,#N/A,TRUE,"Cover";#N/A,#N/A,TRUE,"Header (ld)";#N/A,#N/A,TRUE,"T&amp;O By Region";#N/A,#N/A,TRUE,"Region Charts ";#N/A,#N/A,TRUE,"T&amp;O London";#N/A,#N/A,TRUE,"AD Report";#N/A,#N/A,TRUE,"Var by OU"}</definedName>
    <definedName name="wrn.Long._.Report.a" hidden="1">{#N/A,#N/A,TRUE,"Cover";#N/A,#N/A,TRUE,"Header (ld)";#N/A,#N/A,TRUE,"T&amp;O By Region";#N/A,#N/A,TRUE,"Region Charts ";#N/A,#N/A,TRUE,"T&amp;O London";#N/A,#N/A,TRUE,"AD Report";#N/A,#N/A,TRUE,"Var by OU"}</definedName>
    <definedName name="wrn.Long._.Report.a_1" localSheetId="0" hidden="1">{#N/A,#N/A,TRUE,"Cover";#N/A,#N/A,TRUE,"Header (ld)";#N/A,#N/A,TRUE,"T&amp;O By Region";#N/A,#N/A,TRUE,"Region Charts ";#N/A,#N/A,TRUE,"T&amp;O London";#N/A,#N/A,TRUE,"AD Report";#N/A,#N/A,TRUE,"Var by OU"}</definedName>
    <definedName name="wrn.Long._.Report.a_1" hidden="1">{#N/A,#N/A,TRUE,"Cover";#N/A,#N/A,TRUE,"Header (ld)";#N/A,#N/A,TRUE,"T&amp;O By Region";#N/A,#N/A,TRUE,"Region Charts ";#N/A,#N/A,TRUE,"T&amp;O London";#N/A,#N/A,TRUE,"AD Report";#N/A,#N/A,TRUE,"Var by OU"}</definedName>
    <definedName name="wrn.PA." localSheetId="0" hidden="1">{"summary",#N/A,FALSE,"GRP SUMMARY";"ytd",#N/A,FALSE,"GRP SUMMARY";"curr",#N/A,FALSE,"GRP SUMMARY"}</definedName>
    <definedName name="wrn.PA." hidden="1">{"summary",#N/A,FALSE,"GRP SUMMARY";"ytd",#N/A,FALSE,"GRP SUMMARY";"curr",#N/A,FALSE,"GRP SUMMARY"}</definedName>
    <definedName name="wrn.PA._1" localSheetId="0" hidden="1">{"summary",#N/A,FALSE,"GRP SUMMARY";"ytd",#N/A,FALSE,"GRP SUMMARY";"curr",#N/A,FALSE,"GRP SUMMARY"}</definedName>
    <definedName name="wrn.PA._1" hidden="1">{"summary",#N/A,FALSE,"GRP SUMMARY";"ytd",#N/A,FALSE,"GRP SUMMARY";"curr",#N/A,FALSE,"GRP SUMMARY"}</definedName>
    <definedName name="wrn.pa.1" localSheetId="0" hidden="1">{#N/A,#N/A,FALSE,"ORIGPLANYTD";"YTD",#N/A,FALSE,"YTD";#N/A,#N/A,FALSE,"ORIGPLANCUR";"CURRENT",#N/A,FALSE,"CURRENT";"GA_ALLOC",#N/A,FALSE,"GA_ALLOC";"CD",#N/A,FALSE,"CORP"}</definedName>
    <definedName name="wrn.pa.1" hidden="1">{#N/A,#N/A,FALSE,"ORIGPLANYTD";"YTD",#N/A,FALSE,"YTD";#N/A,#N/A,FALSE,"ORIGPLANCUR";"CURRENT",#N/A,FALSE,"CURRENT";"GA_ALLOC",#N/A,FALSE,"GA_ALLOC";"CD",#N/A,FALSE,"CORP"}</definedName>
    <definedName name="wrn.pa.1_1" localSheetId="0" hidden="1">{#N/A,#N/A,FALSE,"ORIGPLANYTD";"YTD",#N/A,FALSE,"YTD";#N/A,#N/A,FALSE,"ORIGPLANCUR";"CURRENT",#N/A,FALSE,"CURRENT";"GA_ALLOC",#N/A,FALSE,"GA_ALLOC";"CD",#N/A,FALSE,"CORP"}</definedName>
    <definedName name="wrn.pa.1_1" hidden="1">{#N/A,#N/A,FALSE,"ORIGPLANYTD";"YTD",#N/A,FALSE,"YTD";#N/A,#N/A,FALSE,"ORIGPLANCUR";"CURRENT",#N/A,FALSE,"CURRENT";"GA_ALLOC",#N/A,FALSE,"GA_ALLOC";"CD",#N/A,FALSE,"CORP"}</definedName>
    <definedName name="wrn.Pearson_Co1." localSheetId="0" hidden="1">{"PearsonCo1_Prop",#N/A,FALSE,"Pearsons Task Co1";"PearsonCo1_PA",#N/A,FALSE,"Pearsons Task Co1"}</definedName>
    <definedName name="wrn.Pearson_Co1." hidden="1">{"PearsonCo1_Prop",#N/A,FALSE,"Pearsons Task Co1";"PearsonCo1_PA",#N/A,FALSE,"Pearsons Task Co1"}</definedName>
    <definedName name="wrn.Pearson_Co1._1" localSheetId="0" hidden="1">{"PearsonCo1_Prop",#N/A,FALSE,"Pearsons Task Co1";"PearsonCo1_PA",#N/A,FALSE,"Pearsons Task Co1"}</definedName>
    <definedName name="wrn.Pearson_Co1._1" hidden="1">{"PearsonCo1_Prop",#N/A,FALSE,"Pearsons Task Co1";"PearsonCo1_PA",#N/A,FALSE,"Pearsons Task Co1"}</definedName>
    <definedName name="wrn.Pearson_Co5." localSheetId="0" hidden="1">{"PearsonCo5_Prop",#N/A,FALSE,"Pearsons Task Co5";"PearsonCo5_PA",#N/A,FALSE,"Pearsons Task Co5"}</definedName>
    <definedName name="wrn.Pearson_Co5." hidden="1">{"PearsonCo5_Prop",#N/A,FALSE,"Pearsons Task Co5";"PearsonCo5_PA",#N/A,FALSE,"Pearsons Task Co5"}</definedName>
    <definedName name="wrn.Pearson_Co5._1" localSheetId="0" hidden="1">{"PearsonCo5_Prop",#N/A,FALSE,"Pearsons Task Co5";"PearsonCo5_PA",#N/A,FALSE,"Pearsons Task Co5"}</definedName>
    <definedName name="wrn.Pearson_Co5._1" hidden="1">{"PearsonCo5_Prop",#N/A,FALSE,"Pearsons Task Co5";"PearsonCo5_PA",#N/A,FALSE,"Pearsons Task Co5"}</definedName>
    <definedName name="wrn.price." localSheetId="0" hidden="1">{"PAGE1",#N/A,FALSE,"CPFFMSTR";"PAGE2",#N/A,FALSE,"CPFFMSTR"}</definedName>
    <definedName name="wrn.price." hidden="1">{"PAGE1",#N/A,FALSE,"CPFFMSTR";"PAGE2",#N/A,FALSE,"CPFFMSTR"}</definedName>
    <definedName name="wrn.price._1" localSheetId="0" hidden="1">{"PAGE1",#N/A,FALSE,"CPFFMSTR";"PAGE2",#N/A,FALSE,"CPFFMSTR"}</definedName>
    <definedName name="wrn.price._1" hidden="1">{"PAGE1",#N/A,FALSE,"CPFFMSTR";"PAGE2",#N/A,FALSE,"CPFFMSTR"}</definedName>
    <definedName name="wrn.price.1" localSheetId="0" hidden="1">{"PAGE1",#N/A,FALSE,"CPFFMSTR";"PAGE2",#N/A,FALSE,"CPFFMSTR"}</definedName>
    <definedName name="wrn.price.1" hidden="1">{"PAGE1",#N/A,FALSE,"CPFFMSTR";"PAGE2",#N/A,FALSE,"CPFFMSTR"}</definedName>
    <definedName name="wrn.price.1_1" localSheetId="0" hidden="1">{"PAGE1",#N/A,FALSE,"CPFFMSTR";"PAGE2",#N/A,FALSE,"CPFFMSTR"}</definedName>
    <definedName name="wrn.price.1_1" hidden="1">{"PAGE1",#N/A,FALSE,"CPFFMSTR";"PAGE2",#N/A,FALSE,"CPFFMSTR"}</definedName>
    <definedName name="wrn.PSO." localSheetId="0" hidden="1">{"5023top",#N/A,FALSE,"Div 5023";"5023bot",#N/A,FALSE,"Div 5023";"5038top",#N/A,FALSE,"Div 5038";"5038bot",#N/A,FALSE,"Div 5038";"5040top",#N/A,FALSE,"Div 5040";"5040bot",#N/A,FALSE,"Div 5040"}</definedName>
    <definedName name="wrn.PSO." hidden="1">{"5023top",#N/A,FALSE,"Div 5023";"5023bot",#N/A,FALSE,"Div 5023";"5038top",#N/A,FALSE,"Div 5038";"5038bot",#N/A,FALSE,"Div 5038";"5040top",#N/A,FALSE,"Div 5040";"5040bot",#N/A,FALSE,"Div 5040"}</definedName>
    <definedName name="wrn.PSO._1" localSheetId="0" hidden="1">{"5023top",#N/A,FALSE,"Div 5023";"5023bot",#N/A,FALSE,"Div 5023";"5038top",#N/A,FALSE,"Div 5038";"5038bot",#N/A,FALSE,"Div 5038";"5040top",#N/A,FALSE,"Div 5040";"5040bot",#N/A,FALSE,"Div 5040"}</definedName>
    <definedName name="wrn.PSO._1" hidden="1">{"5023top",#N/A,FALSE,"Div 5023";"5023bot",#N/A,FALSE,"Div 5023";"5038top",#N/A,FALSE,"Div 5038";"5038bot",#N/A,FALSE,"Div 5038";"5040top",#N/A,FALSE,"Div 5040";"5040bot",#N/A,FALSE,"Div 5040"}</definedName>
    <definedName name="wrn.Seal._.Team._.J6." localSheetId="0" hidden="1">{"Seal Team J6 Sum",#N/A,FALSE,"Seal Team Summary";"Seal Team J6",#N/A,FALSE,"Seal Team ";"Seal Team ODC J6",#N/A,FALSE,"Seal Team ODCs";"Seal Team Trvl J6",#N/A,FALSE," Seal Team Trvl"}</definedName>
    <definedName name="wrn.Seal._.Team._.J6." hidden="1">{"Seal Team J6 Sum",#N/A,FALSE,"Seal Team Summary";"Seal Team J6",#N/A,FALSE,"Seal Team ";"Seal Team ODC J6",#N/A,FALSE,"Seal Team ODCs";"Seal Team Trvl J6",#N/A,FALSE," Seal Team Trvl"}</definedName>
    <definedName name="wrn.Seal._.Team._.J6._1" localSheetId="0" hidden="1">{"Seal Team J6 Sum",#N/A,FALSE,"Seal Team Summary";"Seal Team J6",#N/A,FALSE,"Seal Team ";"Seal Team ODC J6",#N/A,FALSE,"Seal Team ODCs";"Seal Team Trvl J6",#N/A,FALSE," Seal Team Trvl"}</definedName>
    <definedName name="wrn.Seal._.Team._.J6._1" hidden="1">{"Seal Team J6 Sum",#N/A,FALSE,"Seal Team Summary";"Seal Team J6",#N/A,FALSE,"Seal Team ";"Seal Team ODC J6",#N/A,FALSE,"Seal Team ODCs";"Seal Team Trvl J6",#N/A,FALSE," Seal Team Trvl"}</definedName>
    <definedName name="wrn.Short._.Report." localSheetId="0" hidden="1">{#N/A,#N/A,TRUE,"Cover";#N/A,#N/A,TRUE,"Header (eu)";#N/A,#N/A,TRUE,"Region Charts";#N/A,#N/A,TRUE,"T&amp;O By Region";#N/A,#N/A,TRUE,"AD Report"}</definedName>
    <definedName name="wrn.Short._.Report." hidden="1">{#N/A,#N/A,TRUE,"Cover";#N/A,#N/A,TRUE,"Header (eu)";#N/A,#N/A,TRUE,"Region Charts";#N/A,#N/A,TRUE,"T&amp;O By Region";#N/A,#N/A,TRUE,"AD Report"}</definedName>
    <definedName name="wrn.Short._.Report._1" localSheetId="0" hidden="1">{#N/A,#N/A,TRUE,"Cover";#N/A,#N/A,TRUE,"Header (eu)";#N/A,#N/A,TRUE,"Region Charts";#N/A,#N/A,TRUE,"T&amp;O By Region";#N/A,#N/A,TRUE,"AD Report"}</definedName>
    <definedName name="wrn.Short._.Report._1" hidden="1">{#N/A,#N/A,TRUE,"Cover";#N/A,#N/A,TRUE,"Header (eu)";#N/A,#N/A,TRUE,"Region Charts";#N/A,#N/A,TRUE,"T&amp;O By Region";#N/A,#N/A,TRUE,"AD Report"}</definedName>
    <definedName name="wrn.Summary." localSheetId="0" hidden="1">{"Input A",#N/A,FALSE,"Inputs";"Input B",#N/A,FALSE,"Inputs";"Equity A",#N/A,FALSE,"Equity";"Equity B",#N/A,FALSE,"Equity"}</definedName>
    <definedName name="wrn.Summary." hidden="1">{"Input A",#N/A,FALSE,"Inputs";"Input B",#N/A,FALSE,"Inputs";"Equity A",#N/A,FALSE,"Equity";"Equity B",#N/A,FALSE,"Equity"}</definedName>
    <definedName name="wrn.Summary._1" localSheetId="0" hidden="1">{"Input A",#N/A,FALSE,"Inputs";"Input B",#N/A,FALSE,"Inputs";"Equity A",#N/A,FALSE,"Equity";"Equity B",#N/A,FALSE,"Equity"}</definedName>
    <definedName name="wrn.Summary._1" hidden="1">{"Input A",#N/A,FALSE,"Inputs";"Input B",#N/A,FALSE,"Inputs";"Equity A",#N/A,FALSE,"Equity";"Equity B",#N/A,FALSE,"Equity"}</definedName>
    <definedName name="wrn.YTD._.PA." localSheetId="0" hidden="1">{"YTD PA",#N/A,FALSE,"SEGMENT SUMMARY"}</definedName>
    <definedName name="wrn.YTD._.PA." hidden="1">{"YTD PA",#N/A,FALSE,"SEGMENT SUMMARY"}</definedName>
    <definedName name="wrn.YTD._.PA._1" localSheetId="0" hidden="1">{"YTD PA",#N/A,FALSE,"SEGMENT SUMMARY"}</definedName>
    <definedName name="wrn.YTD._.PA._1" hidden="1">{"YTD PA",#N/A,FALSE,"SEGMENT SUMMARY"}</definedName>
    <definedName name="wrn1.price" localSheetId="0" hidden="1">{"PAGE1",#N/A,FALSE,"CPFFMSTR";"PAGE2",#N/A,FALSE,"CPFFMSTR"}</definedName>
    <definedName name="wrn1.price" hidden="1">{"PAGE1",#N/A,FALSE,"CPFFMSTR";"PAGE2",#N/A,FALSE,"CPFFMSTR"}</definedName>
    <definedName name="wrn1.price_1" localSheetId="0" hidden="1">{"PAGE1",#N/A,FALSE,"CPFFMSTR";"PAGE2",#N/A,FALSE,"CPFFMSTR"}</definedName>
    <definedName name="wrn1.price_1" hidden="1">{"PAGE1",#N/A,FALSE,"CPFFMSTR";"PAGE2",#N/A,FALSE,"CPFFMSTR"}</definedName>
    <definedName name="wrn1a.price" localSheetId="0" hidden="1">{"PAGE1",#N/A,FALSE,"CPFFMSTR";"PAGE2",#N/A,FALSE,"CPFFMSTR"}</definedName>
    <definedName name="wrn1a.price" hidden="1">{"PAGE1",#N/A,FALSE,"CPFFMSTR";"PAGE2",#N/A,FALSE,"CPFFMSTR"}</definedName>
    <definedName name="wrn1a.price_1" localSheetId="0" hidden="1">{"PAGE1",#N/A,FALSE,"CPFFMSTR";"PAGE2",#N/A,FALSE,"CPFFMSTR"}</definedName>
    <definedName name="wrn1a.price_1" hidden="1">{"PAGE1",#N/A,FALSE,"CPFFMSTR";"PAGE2",#N/A,FALSE,"CPFFMSTR"}</definedName>
    <definedName name="wrn1b.price" localSheetId="0" hidden="1">{"PAGE1",#N/A,FALSE,"CPFFMSTR";"PAGE2",#N/A,FALSE,"CPFFMSTR"}</definedName>
    <definedName name="wrn1b.price" hidden="1">{"PAGE1",#N/A,FALSE,"CPFFMSTR";"PAGE2",#N/A,FALSE,"CPFFMSTR"}</definedName>
    <definedName name="wrn1b.price_1" localSheetId="0" hidden="1">{"PAGE1",#N/A,FALSE,"CPFFMSTR";"PAGE2",#N/A,FALSE,"CPFFMSTR"}</definedName>
    <definedName name="wrn1b.price_1" hidden="1">{"PAGE1",#N/A,FALSE,"CPFFMSTR";"PAGE2",#N/A,FALSE,"CPFFMSTR"}</definedName>
    <definedName name="wrn1c.price" localSheetId="0" hidden="1">{"PAGE1",#N/A,FALSE,"CPFFMSTR";"PAGE2",#N/A,FALSE,"CPFFMSTR"}</definedName>
    <definedName name="wrn1c.price" hidden="1">{"PAGE1",#N/A,FALSE,"CPFFMSTR";"PAGE2",#N/A,FALSE,"CPFFMSTR"}</definedName>
    <definedName name="wrn1c.price_1" localSheetId="0" hidden="1">{"PAGE1",#N/A,FALSE,"CPFFMSTR";"PAGE2",#N/A,FALSE,"CPFFMSTR"}</definedName>
    <definedName name="wrn1c.price_1" hidden="1">{"PAGE1",#N/A,FALSE,"CPFFMSTR";"PAGE2",#N/A,FALSE,"CPFFMSTR"}</definedName>
    <definedName name="x" localSheetId="0" hidden="1">{"outside reptg",#N/A,FALSE,"ovhd summary"}</definedName>
    <definedName name="x" hidden="1">{"outside reptg",#N/A,FALSE,"ovhd summary"}</definedName>
    <definedName name="x_2" localSheetId="0" hidden="1">{"outside reptg",#N/A,FALSE,"ovhd summary"}</definedName>
    <definedName name="x_2" hidden="1">{"outside reptg",#N/A,FALSE,"ovhd summary"}</definedName>
    <definedName name="xxx" localSheetId="0" hidden="1">{"ACC_Cars_125K_PA",#N/A,FALSE,"ACC Cars Co1 125K ";"ACC_Cars_125K_Prop",#N/A,FALSE,"ACC Cars Co1 125K "}</definedName>
    <definedName name="xxx" hidden="1">{"ACC_Cars_125K_PA",#N/A,FALSE,"ACC Cars Co1 125K ";"ACC_Cars_125K_Prop",#N/A,FALSE,"ACC Cars Co1 125K "}</definedName>
    <definedName name="xxx_1" localSheetId="0" hidden="1">{"ACC_Cars_125K_PA",#N/A,FALSE,"ACC Cars Co1 125K ";"ACC_Cars_125K_Prop",#N/A,FALSE,"ACC Cars Co1 125K "}</definedName>
    <definedName name="xxx_1" hidden="1">{"ACC_Cars_125K_PA",#N/A,FALSE,"ACC Cars Co1 125K ";"ACC_Cars_125K_Prop",#N/A,FALSE,"ACC Cars Co1 125K "}</definedName>
    <definedName name="xxx1" localSheetId="0" hidden="1">{"ACC_Cars_400K_PA",#N/A,FALSE,"ACC Cars Co1 400K";"ACC_Cars_400K_Prop",#N/A,FALSE,"ACC Cars Co1 400K"}</definedName>
    <definedName name="xxx1" hidden="1">{"ACC_Cars_400K_PA",#N/A,FALSE,"ACC Cars Co1 400K";"ACC_Cars_400K_Prop",#N/A,FALSE,"ACC Cars Co1 400K"}</definedName>
    <definedName name="xxx1_1" localSheetId="0" hidden="1">{"ACC_Cars_400K_PA",#N/A,FALSE,"ACC Cars Co1 400K";"ACC_Cars_400K_Prop",#N/A,FALSE,"ACC Cars Co1 400K"}</definedName>
    <definedName name="xxx1_1" hidden="1">{"ACC_Cars_400K_PA",#N/A,FALSE,"ACC Cars Co1 400K";"ACC_Cars_400K_Prop",#N/A,FALSE,"ACC Cars Co1 400K"}</definedName>
    <definedName name="zzzzz" localSheetId="0" hidden="1">{"PAGE1",#N/A,FALSE,"CPFFMSTR";"PAGE2",#N/A,FALSE,"CPFFMSTR"}</definedName>
    <definedName name="zzzzz" hidden="1">{"PAGE1",#N/A,FALSE,"CPFFMSTR";"PAGE2",#N/A,FALSE,"CPFFMSTR"}</definedName>
    <definedName name="zzzzz_1" localSheetId="0" hidden="1">{"PAGE1",#N/A,FALSE,"CPFFMSTR";"PAGE2",#N/A,FALSE,"CPFFMSTR"}</definedName>
    <definedName name="zzzzz_1" hidden="1">{"PAGE1",#N/A,FALSE,"CPFFMSTR";"PAGE2",#N/A,FALSE,"CPFFMSTR"}</definedName>
  </definedNames>
  <calcPr calcId="162913" iterate="1"/>
  <pivotCaches>
    <pivotCache cacheId="0" r:id="rId11"/>
  </pivotCaches>
</workbook>
</file>

<file path=xl/calcChain.xml><?xml version="1.0" encoding="utf-8"?>
<calcChain xmlns="http://schemas.openxmlformats.org/spreadsheetml/2006/main">
  <c r="V51" i="1" l="1"/>
  <c r="D47" i="1"/>
  <c r="D48" i="1"/>
  <c r="D46" i="1"/>
  <c r="A5" i="1" l="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19" i="8"/>
  <c r="A12" i="8"/>
  <c r="A10" i="8"/>
  <c r="A8" i="8"/>
  <c r="A5" i="8"/>
  <c r="AK48" i="1"/>
  <c r="AK49" i="1"/>
  <c r="AK50" i="1"/>
  <c r="AK53" i="1"/>
  <c r="AK54" i="1"/>
  <c r="AK55" i="1"/>
  <c r="AJ55" i="1"/>
  <c r="AJ54" i="1"/>
  <c r="AJ53" i="1"/>
  <c r="AJ50" i="1"/>
  <c r="AJ49" i="1"/>
  <c r="AJ48" i="1"/>
  <c r="AI62" i="1"/>
  <c r="D62" i="1" l="1"/>
  <c r="C11" i="7"/>
  <c r="C10" i="7"/>
  <c r="C18" i="7" s="1"/>
  <c r="C9" i="7"/>
  <c r="D17" i="7" l="1"/>
  <c r="E17" i="7" s="1"/>
  <c r="C17" i="7"/>
  <c r="E9" i="7" s="1"/>
  <c r="D9" i="7" s="1"/>
  <c r="C19" i="7"/>
  <c r="C20" i="7" s="1"/>
  <c r="E10" i="7"/>
  <c r="D10" i="7" s="1"/>
  <c r="D19" i="7"/>
  <c r="B12" i="7"/>
  <c r="D18" i="7"/>
  <c r="E18" i="7" s="1"/>
  <c r="F18" i="7" s="1"/>
  <c r="C21" i="7" l="1"/>
  <c r="D20" i="7"/>
  <c r="E11" i="7"/>
  <c r="D11" i="7" s="1"/>
  <c r="E19" i="7"/>
  <c r="F19" i="7" s="1"/>
  <c r="G19" i="7" s="1"/>
  <c r="A4" i="1"/>
  <c r="AG37" i="1"/>
  <c r="AI39" i="1"/>
  <c r="AI60" i="1" s="1"/>
  <c r="AI55" i="1"/>
  <c r="AI54" i="1"/>
  <c r="AH54" i="1"/>
  <c r="AH55" i="1"/>
  <c r="AH53" i="1"/>
  <c r="AI47" i="1"/>
  <c r="AC45" i="1"/>
  <c r="AC46" i="1"/>
  <c r="AC54" i="1" s="1"/>
  <c r="H4" i="1"/>
  <c r="I4" i="1" s="1"/>
  <c r="J4" i="1" s="1"/>
  <c r="H5" i="1"/>
  <c r="I5" i="1" s="1"/>
  <c r="J5" i="1" s="1"/>
  <c r="H6" i="1"/>
  <c r="I6" i="1" s="1"/>
  <c r="J6" i="1" s="1"/>
  <c r="H7" i="1"/>
  <c r="I7" i="1" s="1"/>
  <c r="J7" i="1" s="1"/>
  <c r="H8" i="1"/>
  <c r="I8" i="1" s="1"/>
  <c r="J8" i="1" s="1"/>
  <c r="H9" i="1"/>
  <c r="I9" i="1" s="1"/>
  <c r="J9" i="1" s="1"/>
  <c r="H10" i="1"/>
  <c r="I10" i="1" s="1"/>
  <c r="J10" i="1" s="1"/>
  <c r="H11" i="1"/>
  <c r="I11" i="1" s="1"/>
  <c r="J11" i="1" s="1"/>
  <c r="H12" i="1"/>
  <c r="I12" i="1"/>
  <c r="J12" i="1" s="1"/>
  <c r="H13" i="1"/>
  <c r="I13" i="1" s="1"/>
  <c r="J13" i="1" s="1"/>
  <c r="H14" i="1"/>
  <c r="I14" i="1" s="1"/>
  <c r="J14" i="1" s="1"/>
  <c r="H15" i="1"/>
  <c r="I15" i="1" s="1"/>
  <c r="J15" i="1" s="1"/>
  <c r="H16" i="1"/>
  <c r="I16" i="1" s="1"/>
  <c r="J16" i="1" s="1"/>
  <c r="H17" i="1"/>
  <c r="I17" i="1" s="1"/>
  <c r="J17" i="1" s="1"/>
  <c r="H18" i="1"/>
  <c r="I18" i="1" s="1"/>
  <c r="J18" i="1" s="1"/>
  <c r="H19" i="1"/>
  <c r="I19" i="1"/>
  <c r="J19" i="1" s="1"/>
  <c r="H20" i="1"/>
  <c r="I20" i="1" s="1"/>
  <c r="J20" i="1" s="1"/>
  <c r="H21" i="1"/>
  <c r="I21" i="1" s="1"/>
  <c r="J21" i="1" s="1"/>
  <c r="H22" i="1"/>
  <c r="I22" i="1" s="1"/>
  <c r="J22" i="1" s="1"/>
  <c r="L22" i="1" s="1"/>
  <c r="H23" i="1"/>
  <c r="I23" i="1" s="1"/>
  <c r="J23" i="1" s="1"/>
  <c r="H24" i="1"/>
  <c r="I24" i="1" s="1"/>
  <c r="J24" i="1" s="1"/>
  <c r="H25" i="1"/>
  <c r="I25" i="1" s="1"/>
  <c r="J25" i="1" s="1"/>
  <c r="H26" i="1"/>
  <c r="I26" i="1" s="1"/>
  <c r="J26" i="1" s="1"/>
  <c r="H27" i="1"/>
  <c r="I27" i="1" s="1"/>
  <c r="J27" i="1" s="1"/>
  <c r="H28" i="1"/>
  <c r="I28" i="1" s="1"/>
  <c r="J28" i="1" s="1"/>
  <c r="H29" i="1"/>
  <c r="I29" i="1" s="1"/>
  <c r="J29" i="1" s="1"/>
  <c r="H30" i="1"/>
  <c r="I30" i="1" s="1"/>
  <c r="J30" i="1" s="1"/>
  <c r="H31" i="1"/>
  <c r="I31" i="1" s="1"/>
  <c r="J31" i="1" s="1"/>
  <c r="H32" i="1"/>
  <c r="I32" i="1" s="1"/>
  <c r="J32" i="1" s="1"/>
  <c r="H33" i="1"/>
  <c r="I33" i="1" s="1"/>
  <c r="J33" i="1" s="1"/>
  <c r="H34" i="1"/>
  <c r="I34" i="1" s="1"/>
  <c r="J34" i="1" s="1"/>
  <c r="L34" i="1" s="1"/>
  <c r="H35" i="1"/>
  <c r="I35" i="1" s="1"/>
  <c r="J35" i="1" s="1"/>
  <c r="H36" i="1"/>
  <c r="I36" i="1" s="1"/>
  <c r="J36" i="1" s="1"/>
  <c r="H37" i="1"/>
  <c r="I37" i="1" s="1"/>
  <c r="J37" i="1" s="1"/>
  <c r="H38" i="1"/>
  <c r="I38" i="1"/>
  <c r="J38" i="1" s="1"/>
  <c r="H39" i="1"/>
  <c r="I39" i="1" s="1"/>
  <c r="J39" i="1" s="1"/>
  <c r="H40" i="1"/>
  <c r="I40" i="1" s="1"/>
  <c r="J40" i="1" s="1"/>
  <c r="H41" i="1"/>
  <c r="I41" i="1" s="1"/>
  <c r="J41" i="1" s="1"/>
  <c r="H42" i="1"/>
  <c r="I42" i="1" s="1"/>
  <c r="J42" i="1" s="1"/>
  <c r="H43" i="1"/>
  <c r="I43" i="1" s="1"/>
  <c r="J43" i="1" s="1"/>
  <c r="H44" i="1"/>
  <c r="I44" i="1" s="1"/>
  <c r="J44" i="1" s="1"/>
  <c r="H45" i="1"/>
  <c r="I45" i="1" s="1"/>
  <c r="J45" i="1" s="1"/>
  <c r="K4" i="1"/>
  <c r="K5" i="1"/>
  <c r="K6" i="1"/>
  <c r="K7" i="1"/>
  <c r="K8" i="1"/>
  <c r="K9" i="1"/>
  <c r="K10" i="1"/>
  <c r="K11" i="1"/>
  <c r="K12" i="1"/>
  <c r="K13" i="1"/>
  <c r="K14" i="1"/>
  <c r="L14" i="1" s="1"/>
  <c r="K15" i="1"/>
  <c r="K16" i="1"/>
  <c r="K17" i="1"/>
  <c r="K18" i="1"/>
  <c r="K19" i="1"/>
  <c r="K20" i="1"/>
  <c r="K21" i="1"/>
  <c r="K22" i="1"/>
  <c r="K23" i="1"/>
  <c r="K24" i="1"/>
  <c r="K25" i="1"/>
  <c r="K26" i="1"/>
  <c r="K27" i="1"/>
  <c r="K28" i="1"/>
  <c r="K29" i="1"/>
  <c r="K30" i="1"/>
  <c r="K31" i="1"/>
  <c r="K32" i="1"/>
  <c r="K33" i="1"/>
  <c r="K34" i="1"/>
  <c r="K35" i="1"/>
  <c r="K36" i="1"/>
  <c r="L36" i="1" s="1"/>
  <c r="K37" i="1"/>
  <c r="K38" i="1"/>
  <c r="K39" i="1"/>
  <c r="L39" i="1" s="1"/>
  <c r="N39" i="1" s="1"/>
  <c r="K40" i="1"/>
  <c r="K41" i="1"/>
  <c r="K42" i="1"/>
  <c r="K43" i="1"/>
  <c r="K44" i="1"/>
  <c r="K45" i="1"/>
  <c r="M4" i="1"/>
  <c r="AD15" i="1"/>
  <c r="M5" i="1"/>
  <c r="M6" i="1"/>
  <c r="M7" i="1"/>
  <c r="M8" i="1"/>
  <c r="M9" i="1"/>
  <c r="M10" i="1"/>
  <c r="AD16" i="1"/>
  <c r="M11" i="1"/>
  <c r="M12" i="1"/>
  <c r="M13" i="1"/>
  <c r="M14" i="1"/>
  <c r="AD17"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N50" i="1"/>
  <c r="O50" i="1"/>
  <c r="P50" i="1" s="1"/>
  <c r="AD23" i="1"/>
  <c r="O55" i="1" s="1"/>
  <c r="P55" i="1" s="1"/>
  <c r="O51" i="1"/>
  <c r="N52" i="1"/>
  <c r="O52" i="1"/>
  <c r="P52" i="1" s="1"/>
  <c r="N53" i="1"/>
  <c r="N54" i="1"/>
  <c r="N55" i="1"/>
  <c r="N56" i="1"/>
  <c r="O56" i="1"/>
  <c r="P56" i="1" s="1"/>
  <c r="N57" i="1"/>
  <c r="O57" i="1"/>
  <c r="P57" i="1" s="1"/>
  <c r="N58" i="1"/>
  <c r="O58" i="1"/>
  <c r="P58" i="1" s="1"/>
  <c r="N59" i="1"/>
  <c r="O59" i="1"/>
  <c r="N60" i="1"/>
  <c r="O60" i="1"/>
  <c r="P60" i="1" s="1"/>
  <c r="R60" i="1" s="1"/>
  <c r="S60" i="1" s="1"/>
  <c r="N61" i="1"/>
  <c r="O61" i="1"/>
  <c r="P61" i="1"/>
  <c r="R61" i="1" s="1"/>
  <c r="S61" i="1" s="1"/>
  <c r="Q4" i="1"/>
  <c r="AD26"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50" i="1"/>
  <c r="R50" i="1" s="1"/>
  <c r="Q51" i="1"/>
  <c r="Q52" i="1"/>
  <c r="R52" i="1" s="1"/>
  <c r="Q53" i="1"/>
  <c r="Q54" i="1"/>
  <c r="Q55" i="1"/>
  <c r="Q56" i="1"/>
  <c r="Q57" i="1"/>
  <c r="Q58" i="1"/>
  <c r="Q59" i="1"/>
  <c r="Q60" i="1"/>
  <c r="Q61" i="1"/>
  <c r="AD29" i="1"/>
  <c r="Y51" i="1" s="1"/>
  <c r="V52" i="1"/>
  <c r="AD30" i="1"/>
  <c r="Y52" i="1" s="1"/>
  <c r="V53" i="1"/>
  <c r="AD31" i="1"/>
  <c r="Y53" i="1" s="1"/>
  <c r="V54" i="1"/>
  <c r="AD32" i="1"/>
  <c r="Y54" i="1" s="1"/>
  <c r="V55" i="1"/>
  <c r="AD33" i="1"/>
  <c r="Y55" i="1" s="1"/>
  <c r="V56" i="1"/>
  <c r="AD34" i="1"/>
  <c r="Y56" i="1" s="1"/>
  <c r="V57" i="1"/>
  <c r="AD35" i="1"/>
  <c r="Y57" i="1" s="1"/>
  <c r="V58" i="1"/>
  <c r="AD36" i="1"/>
  <c r="Y58" i="1" s="1"/>
  <c r="J62" i="1"/>
  <c r="AD38" i="1"/>
  <c r="Y60" i="1"/>
  <c r="V59" i="1"/>
  <c r="AD37" i="1"/>
  <c r="Y59" i="1" s="1"/>
  <c r="Z59" i="1" s="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5" i="1"/>
  <c r="BA2" i="1"/>
  <c r="Y4" i="1"/>
  <c r="Z4" i="1" s="1"/>
  <c r="AA4" i="1" s="1"/>
  <c r="AB4" i="1" s="1"/>
  <c r="AC4" i="1" s="1"/>
  <c r="BA4" i="1"/>
  <c r="AD7" i="1"/>
  <c r="AD25" i="1"/>
  <c r="T5" i="1"/>
  <c r="AD5" i="1"/>
  <c r="T6" i="1"/>
  <c r="BA6" i="1"/>
  <c r="T7" i="1"/>
  <c r="T8" i="1"/>
  <c r="AD8" i="1"/>
  <c r="BA8" i="1"/>
  <c r="T9" i="1"/>
  <c r="AD9" i="1"/>
  <c r="T10" i="1"/>
  <c r="AD10" i="1"/>
  <c r="BA10" i="1"/>
  <c r="T11" i="1"/>
  <c r="AD11" i="1"/>
  <c r="T12" i="1"/>
  <c r="AD12" i="1"/>
  <c r="BA12" i="1"/>
  <c r="T13" i="1"/>
  <c r="AD13" i="1"/>
  <c r="T14" i="1"/>
  <c r="AD14" i="1"/>
  <c r="BA14" i="1"/>
  <c r="T15" i="1"/>
  <c r="T16" i="1"/>
  <c r="BA16" i="1"/>
  <c r="T17" i="1"/>
  <c r="T18" i="1"/>
  <c r="AD18" i="1"/>
  <c r="T19" i="1"/>
  <c r="AD19" i="1"/>
  <c r="T20" i="1"/>
  <c r="AD20" i="1"/>
  <c r="T21" i="1"/>
  <c r="AD21" i="1"/>
  <c r="T22" i="1"/>
  <c r="AD22" i="1"/>
  <c r="T23" i="1"/>
  <c r="T24" i="1"/>
  <c r="AD24" i="1"/>
  <c r="T25" i="1"/>
  <c r="T26" i="1"/>
  <c r="T27" i="1"/>
  <c r="AD27" i="1"/>
  <c r="T28" i="1"/>
  <c r="AD28" i="1"/>
  <c r="T29" i="1"/>
  <c r="T30" i="1"/>
  <c r="T31" i="1"/>
  <c r="T32" i="1"/>
  <c r="T33" i="1"/>
  <c r="T34" i="1"/>
  <c r="T35" i="1"/>
  <c r="T36" i="1"/>
  <c r="T37" i="1"/>
  <c r="T38" i="1"/>
  <c r="T39" i="1"/>
  <c r="T40" i="1"/>
  <c r="T41" i="1"/>
  <c r="T42" i="1"/>
  <c r="T43" i="1"/>
  <c r="T44" i="1"/>
  <c r="T45" i="1"/>
  <c r="D63" i="1"/>
  <c r="AC47" i="1"/>
  <c r="L44" i="1"/>
  <c r="P59" i="1"/>
  <c r="AB48" i="1"/>
  <c r="L28" i="1"/>
  <c r="N28" i="1" s="1"/>
  <c r="Z52" i="1" l="1"/>
  <c r="R55" i="1"/>
  <c r="S55" i="1" s="1"/>
  <c r="N14" i="1"/>
  <c r="R58" i="1"/>
  <c r="S58" i="1" s="1"/>
  <c r="AJ60" i="1"/>
  <c r="AK60" i="1" s="1"/>
  <c r="Z51" i="1"/>
  <c r="S50" i="1"/>
  <c r="R56" i="1"/>
  <c r="S56" i="1" s="1"/>
  <c r="S52" i="1"/>
  <c r="R59" i="1"/>
  <c r="S59" i="1" s="1"/>
  <c r="Z55" i="1"/>
  <c r="M51" i="1"/>
  <c r="N51" i="1" s="1"/>
  <c r="R51" i="1" s="1"/>
  <c r="AJ52" i="1" s="1"/>
  <c r="AK52" i="1" s="1"/>
  <c r="L38" i="1"/>
  <c r="N38" i="1" s="1"/>
  <c r="P38" i="1" s="1"/>
  <c r="L35" i="1"/>
  <c r="N35" i="1" s="1"/>
  <c r="P35" i="1" s="1"/>
  <c r="L19" i="1"/>
  <c r="L9" i="1"/>
  <c r="N9" i="1" s="1"/>
  <c r="P9" i="1" s="1"/>
  <c r="R9" i="1" s="1"/>
  <c r="S9" i="1" s="1"/>
  <c r="O53" i="1"/>
  <c r="P53" i="1" s="1"/>
  <c r="R53" i="1" s="1"/>
  <c r="Z56" i="1"/>
  <c r="N34" i="1"/>
  <c r="P34" i="1" s="1"/>
  <c r="R34" i="1" s="1"/>
  <c r="S34" i="1" s="1"/>
  <c r="L8" i="1"/>
  <c r="N8" i="1" s="1"/>
  <c r="P8" i="1" s="1"/>
  <c r="R8" i="1" s="1"/>
  <c r="S8" i="1" s="1"/>
  <c r="Z57" i="1"/>
  <c r="Z53" i="1"/>
  <c r="R57" i="1"/>
  <c r="S57" i="1" s="1"/>
  <c r="L37" i="1"/>
  <c r="N37" i="1" s="1"/>
  <c r="P37" i="1" s="1"/>
  <c r="L33" i="1"/>
  <c r="N33" i="1" s="1"/>
  <c r="P33" i="1" s="1"/>
  <c r="O54" i="1"/>
  <c r="P54" i="1" s="1"/>
  <c r="R54" i="1" s="1"/>
  <c r="S54" i="1" s="1"/>
  <c r="N22" i="1"/>
  <c r="P22" i="1" s="1"/>
  <c r="R22" i="1" s="1"/>
  <c r="S22" i="1" s="1"/>
  <c r="Z58" i="1"/>
  <c r="Z54" i="1"/>
  <c r="L13" i="1"/>
  <c r="N13" i="1" s="1"/>
  <c r="L10" i="1"/>
  <c r="L6" i="1"/>
  <c r="N6" i="1" s="1"/>
  <c r="P6" i="1" s="1"/>
  <c r="E20" i="7"/>
  <c r="F20" i="7" s="1"/>
  <c r="G20" i="7" s="1"/>
  <c r="E12" i="7"/>
  <c r="D12" i="7" s="1"/>
  <c r="C22" i="7"/>
  <c r="D21" i="7"/>
  <c r="AD54" i="1"/>
  <c r="AE54" i="1" s="1"/>
  <c r="AC53" i="1"/>
  <c r="AE45" i="1" s="1"/>
  <c r="AD45" i="1" s="1"/>
  <c r="AE46" i="1"/>
  <c r="AD46" i="1" s="1"/>
  <c r="AC55" i="1"/>
  <c r="AD53" i="1"/>
  <c r="AE53" i="1" s="1"/>
  <c r="AF54" i="1"/>
  <c r="P39" i="1"/>
  <c r="R39" i="1" s="1"/>
  <c r="S39" i="1" s="1"/>
  <c r="L42" i="1"/>
  <c r="N42" i="1" s="1"/>
  <c r="L41" i="1"/>
  <c r="N41" i="1" s="1"/>
  <c r="P41" i="1" s="1"/>
  <c r="R41" i="1" s="1"/>
  <c r="S41" i="1" s="1"/>
  <c r="L23" i="1"/>
  <c r="N23" i="1" s="1"/>
  <c r="L16" i="1"/>
  <c r="L12" i="1"/>
  <c r="N12" i="1" s="1"/>
  <c r="L15" i="1"/>
  <c r="N15" i="1" s="1"/>
  <c r="L43" i="1"/>
  <c r="N43" i="1" s="1"/>
  <c r="P43" i="1" s="1"/>
  <c r="R43" i="1" s="1"/>
  <c r="S43" i="1" s="1"/>
  <c r="L18" i="1"/>
  <c r="N18" i="1" s="1"/>
  <c r="P28" i="1"/>
  <c r="R28" i="1" s="1"/>
  <c r="S28" i="1" s="1"/>
  <c r="L45" i="1"/>
  <c r="N45" i="1" s="1"/>
  <c r="L32" i="1"/>
  <c r="N32" i="1" s="1"/>
  <c r="L27" i="1"/>
  <c r="J46" i="1"/>
  <c r="AJ42" i="1" s="1"/>
  <c r="N44" i="1"/>
  <c r="P44" i="1" s="1"/>
  <c r="L40" i="1"/>
  <c r="N40" i="1" s="1"/>
  <c r="L29" i="1"/>
  <c r="N29" i="1" s="1"/>
  <c r="L26" i="1"/>
  <c r="N26" i="1" s="1"/>
  <c r="L17" i="1"/>
  <c r="N17" i="1" s="1"/>
  <c r="L5" i="1"/>
  <c r="L31" i="1"/>
  <c r="N31" i="1" s="1"/>
  <c r="L25" i="1"/>
  <c r="N25" i="1" s="1"/>
  <c r="L20" i="1"/>
  <c r="N20" i="1" s="1"/>
  <c r="L7" i="1"/>
  <c r="L4" i="1"/>
  <c r="N4" i="1" s="1"/>
  <c r="N36" i="1"/>
  <c r="L30" i="1"/>
  <c r="N30" i="1" s="1"/>
  <c r="N19" i="1"/>
  <c r="P19" i="1" s="1"/>
  <c r="P14" i="1"/>
  <c r="R14" i="1" s="1"/>
  <c r="S14" i="1" s="1"/>
  <c r="L11" i="1"/>
  <c r="L21" i="1"/>
  <c r="L24" i="1"/>
  <c r="N10" i="1"/>
  <c r="N62" i="1" l="1"/>
  <c r="AJ51" i="1" s="1"/>
  <c r="AK51" i="1" s="1"/>
  <c r="S53" i="1"/>
  <c r="AJ57" i="1"/>
  <c r="R62" i="1"/>
  <c r="P51" i="1"/>
  <c r="P62" i="1" s="1"/>
  <c r="AI56" i="1"/>
  <c r="E21" i="7"/>
  <c r="F21" i="7" s="1"/>
  <c r="G21" i="7" s="1"/>
  <c r="C23" i="7"/>
  <c r="D22" i="7"/>
  <c r="E13" i="7"/>
  <c r="D13" i="7" s="1"/>
  <c r="AC56" i="1"/>
  <c r="AD55" i="1"/>
  <c r="AE55" i="1" s="1"/>
  <c r="AF55" i="1" s="1"/>
  <c r="AG55" i="1" s="1"/>
  <c r="R44" i="1"/>
  <c r="S44" i="1" s="1"/>
  <c r="N16" i="1"/>
  <c r="P16" i="1" s="1"/>
  <c r="R16" i="1" s="1"/>
  <c r="S16" i="1" s="1"/>
  <c r="P23" i="1"/>
  <c r="R23" i="1" s="1"/>
  <c r="S23" i="1" s="1"/>
  <c r="P18" i="1"/>
  <c r="R18" i="1" s="1"/>
  <c r="S18" i="1" s="1"/>
  <c r="P12" i="1"/>
  <c r="R12" i="1" s="1"/>
  <c r="S12" i="1" s="1"/>
  <c r="P42" i="1"/>
  <c r="R42" i="1" s="1"/>
  <c r="S42" i="1" s="1"/>
  <c r="P32" i="1"/>
  <c r="R32" i="1" s="1"/>
  <c r="S32" i="1" s="1"/>
  <c r="P15" i="1"/>
  <c r="R15" i="1" s="1"/>
  <c r="S15" i="1" s="1"/>
  <c r="P45" i="1"/>
  <c r="R45" i="1" s="1"/>
  <c r="S45" i="1" s="1"/>
  <c r="P25" i="1"/>
  <c r="R25" i="1" s="1"/>
  <c r="S25" i="1" s="1"/>
  <c r="R38" i="1"/>
  <c r="S38" i="1" s="1"/>
  <c r="P31" i="1"/>
  <c r="R31" i="1" s="1"/>
  <c r="S31" i="1" s="1"/>
  <c r="P26" i="1"/>
  <c r="R26" i="1" s="1"/>
  <c r="S26" i="1" s="1"/>
  <c r="N27" i="1"/>
  <c r="P30" i="1"/>
  <c r="R30" i="1" s="1"/>
  <c r="S30" i="1" s="1"/>
  <c r="L46" i="1"/>
  <c r="AJ43" i="1" s="1"/>
  <c r="AK43" i="1" s="1"/>
  <c r="P4" i="1"/>
  <c r="P40" i="1"/>
  <c r="R40" i="1" s="1"/>
  <c r="S40" i="1" s="1"/>
  <c r="N7" i="1"/>
  <c r="P7" i="1" s="1"/>
  <c r="AK42" i="1"/>
  <c r="P10" i="1"/>
  <c r="R10" i="1" s="1"/>
  <c r="S10" i="1" s="1"/>
  <c r="P17" i="1"/>
  <c r="R17" i="1" s="1"/>
  <c r="S17" i="1" s="1"/>
  <c r="R35" i="1"/>
  <c r="S35" i="1" s="1"/>
  <c r="P29" i="1"/>
  <c r="R29" i="1" s="1"/>
  <c r="S29" i="1" s="1"/>
  <c r="R6" i="1"/>
  <c r="S6" i="1" s="1"/>
  <c r="R19" i="1"/>
  <c r="S19" i="1" s="1"/>
  <c r="P20" i="1"/>
  <c r="R20" i="1" s="1"/>
  <c r="S20" i="1" s="1"/>
  <c r="R37" i="1"/>
  <c r="S37" i="1" s="1"/>
  <c r="N11" i="1"/>
  <c r="P11" i="1" s="1"/>
  <c r="N5" i="1"/>
  <c r="P5" i="1" s="1"/>
  <c r="N21" i="1"/>
  <c r="R33" i="1"/>
  <c r="S33" i="1" s="1"/>
  <c r="P13" i="1"/>
  <c r="R13" i="1" s="1"/>
  <c r="S13" i="1" s="1"/>
  <c r="N24" i="1"/>
  <c r="P36" i="1"/>
  <c r="R36" i="1" s="1"/>
  <c r="S36" i="1" s="1"/>
  <c r="AI57" i="1" l="1"/>
  <c r="AK57" i="1" s="1"/>
  <c r="AJ56" i="1"/>
  <c r="AK56" i="1" s="1"/>
  <c r="V60" i="1"/>
  <c r="Z60" i="1" s="1"/>
  <c r="Z61" i="1" s="1"/>
  <c r="AJ58" i="1" s="1"/>
  <c r="S51" i="1"/>
  <c r="S62" i="1" s="1"/>
  <c r="AG38" i="1"/>
  <c r="E14" i="7"/>
  <c r="D14" i="7" s="1"/>
  <c r="C24" i="7"/>
  <c r="D23" i="7"/>
  <c r="E22" i="7"/>
  <c r="F22" i="7" s="1"/>
  <c r="G22" i="7" s="1"/>
  <c r="AC57" i="1"/>
  <c r="AD56" i="1"/>
  <c r="AE56" i="1" s="1"/>
  <c r="AF56" i="1" s="1"/>
  <c r="AG56" i="1" s="1"/>
  <c r="AE47" i="1"/>
  <c r="AD47" i="1" s="1"/>
  <c r="N46" i="1"/>
  <c r="AJ44" i="1" s="1"/>
  <c r="AK44" i="1" s="1"/>
  <c r="P24" i="1"/>
  <c r="R24" i="1" s="1"/>
  <c r="S24" i="1" s="1"/>
  <c r="R11" i="1"/>
  <c r="S11" i="1" s="1"/>
  <c r="R7" i="1"/>
  <c r="S7" i="1" s="1"/>
  <c r="R5" i="1"/>
  <c r="S5" i="1" s="1"/>
  <c r="P21" i="1"/>
  <c r="R21" i="1" s="1"/>
  <c r="S21" i="1" s="1"/>
  <c r="R4" i="1"/>
  <c r="P27" i="1"/>
  <c r="R27" i="1" s="1"/>
  <c r="S27" i="1" s="1"/>
  <c r="AI58" i="1" l="1"/>
  <c r="E23" i="7"/>
  <c r="F23" i="7" s="1"/>
  <c r="G23" i="7" s="1"/>
  <c r="D24" i="7"/>
  <c r="E15" i="7"/>
  <c r="D15" i="7" s="1"/>
  <c r="AE48" i="1"/>
  <c r="AD48" i="1" s="1"/>
  <c r="AC58" i="1"/>
  <c r="AD57" i="1"/>
  <c r="AE57" i="1" s="1"/>
  <c r="AF57" i="1" s="1"/>
  <c r="AG57" i="1" s="1"/>
  <c r="R46" i="1"/>
  <c r="AJ46" i="1" s="1"/>
  <c r="AK46" i="1" s="1"/>
  <c r="S4" i="1"/>
  <c r="P46" i="1"/>
  <c r="AJ45" i="1" s="1"/>
  <c r="AK45" i="1" s="1"/>
  <c r="S46" i="1" l="1"/>
  <c r="T4" i="1"/>
  <c r="AI59" i="1"/>
  <c r="AK58" i="1"/>
  <c r="E24" i="7"/>
  <c r="F24" i="7" s="1"/>
  <c r="G24" i="7" s="1"/>
  <c r="E25" i="7" s="1"/>
  <c r="AE49" i="1"/>
  <c r="AD49" i="1" s="1"/>
  <c r="AD58" i="1"/>
  <c r="AE58" i="1" s="1"/>
  <c r="AF58" i="1" s="1"/>
  <c r="AG58" i="1" s="1"/>
  <c r="AC59" i="1"/>
  <c r="AJ47" i="1"/>
  <c r="AK47" i="1" s="1"/>
  <c r="AI61" i="1" l="1"/>
  <c r="AC60" i="1"/>
  <c r="AD59" i="1"/>
  <c r="AE59" i="1" s="1"/>
  <c r="AF59" i="1" s="1"/>
  <c r="AG59" i="1" s="1"/>
  <c r="AE50" i="1"/>
  <c r="AD50" i="1" s="1"/>
  <c r="AJ59" i="1"/>
  <c r="AK59" i="1" s="1"/>
  <c r="AD60" i="1" l="1"/>
  <c r="AE60" i="1" s="1"/>
  <c r="AF60" i="1" s="1"/>
  <c r="AG60" i="1" s="1"/>
  <c r="AE61" i="1" s="1"/>
  <c r="AE51" i="1"/>
  <c r="AD51" i="1" s="1"/>
  <c r="AJ61" i="1"/>
  <c r="AK61" i="1" s="1"/>
</calcChain>
</file>

<file path=xl/comments1.xml><?xml version="1.0" encoding="utf-8"?>
<comments xmlns="http://schemas.openxmlformats.org/spreadsheetml/2006/main">
  <authors>
    <author>Paul Simone</author>
  </authors>
  <commentList>
    <comment ref="N4" authorId="0" shapeId="0">
      <text>
        <r>
          <rPr>
            <sz val="8"/>
            <color indexed="81"/>
            <rFont val="Tahoma"/>
            <family val="2"/>
          </rPr>
          <t xml:space="preserve">Overhead cost is a result of applying the overhead rate to labor cost and fringe cost. If overhead rate if not applied to fringe cost then formula must be changed. 
</t>
        </r>
      </text>
    </comment>
    <comment ref="U4" authorId="0" shapeId="0">
      <text>
        <r>
          <rPr>
            <b/>
            <sz val="8"/>
            <color indexed="81"/>
            <rFont val="Tahoma"/>
            <family val="2"/>
          </rPr>
          <t>Name of Prime contractor</t>
        </r>
      </text>
    </comment>
    <comment ref="V60" authorId="0" shapeId="0">
      <text>
        <r>
          <rPr>
            <sz val="8"/>
            <color indexed="81"/>
            <rFont val="Tahoma"/>
            <family val="2"/>
          </rPr>
          <t>Base amount includes material costs. If material costs have separate factor applied then they should be taken out of G&amp;A base.</t>
        </r>
      </text>
    </comment>
  </commentList>
</comments>
</file>

<file path=xl/comments2.xml><?xml version="1.0" encoding="utf-8"?>
<comments xmlns="http://schemas.openxmlformats.org/spreadsheetml/2006/main">
  <authors>
    <author>Corey, Barbara J CIV NUWC NWPT</author>
  </authors>
  <commentList>
    <comment ref="B9" authorId="0" shapeId="0">
      <text>
        <r>
          <rPr>
            <b/>
            <sz val="9"/>
            <color indexed="81"/>
            <rFont val="Tahoma"/>
            <family val="2"/>
          </rPr>
          <t>DATE OF ACTUALS:  Based on labor rate effective date:  (payroll, category averages, FPRR, SCLS etc.)</t>
        </r>
      </text>
    </comment>
    <comment ref="F9" authorId="0" shapeId="0">
      <text>
        <r>
          <rPr>
            <b/>
            <sz val="9"/>
            <color indexed="81"/>
            <rFont val="Tahoma"/>
            <family val="2"/>
          </rPr>
          <t>RATE/YEAR:  Proposed escalation rate is applied for each calendar year</t>
        </r>
        <r>
          <rPr>
            <sz val="9"/>
            <color indexed="81"/>
            <rFont val="Tahoma"/>
            <family val="2"/>
          </rPr>
          <t xml:space="preserve">
</t>
        </r>
      </text>
    </comment>
    <comment ref="C16" authorId="0" shapeId="0">
      <text>
        <r>
          <rPr>
            <b/>
            <sz val="9"/>
            <color indexed="81"/>
            <rFont val="Tahoma"/>
            <family val="2"/>
          </rPr>
          <t xml:space="preserve">CY = Calendar Year
</t>
        </r>
      </text>
    </comment>
    <comment ref="D16" authorId="0" shapeId="0">
      <text>
        <r>
          <rPr>
            <b/>
            <sz val="9"/>
            <color indexed="81"/>
            <rFont val="Tahoma"/>
            <family val="2"/>
          </rPr>
          <t>DAYS = Number of days applicable for that calendar year.  In this example CY 2019 has 91 of 365 days since the contract start date is 1/1/2020</t>
        </r>
        <r>
          <rPr>
            <sz val="9"/>
            <color indexed="81"/>
            <rFont val="Tahoma"/>
            <family val="2"/>
          </rPr>
          <t xml:space="preserve">
</t>
        </r>
      </text>
    </comment>
    <comment ref="E16" authorId="0" shapeId="0">
      <text>
        <r>
          <rPr>
            <b/>
            <sz val="9"/>
            <color indexed="81"/>
            <rFont val="Tahoma"/>
            <family val="2"/>
          </rPr>
          <t>RATE/YEAR = Based on number of DAYS applicable - prorated escalation rate calculated  for each CY.                                       For example:  CY 2019 = 91 DAYS divided by 365 days a year  multiplied by 3.60% as defined in RATE/YEAR column = 0.90% prorated.</t>
        </r>
        <r>
          <rPr>
            <sz val="9"/>
            <color indexed="81"/>
            <rFont val="Tahoma"/>
            <family val="2"/>
          </rPr>
          <t xml:space="preserve">
</t>
        </r>
      </text>
    </comment>
    <comment ref="F16" authorId="0" shapeId="0">
      <text>
        <r>
          <rPr>
            <b/>
            <sz val="9"/>
            <color indexed="81"/>
            <rFont val="Tahoma"/>
            <family val="2"/>
          </rPr>
          <t>FACTOR = Annual factor is determined by RATE/YR multiplied by prior RATE/YR.  Resultant is multiplied by DAYS and FACTOR to determine DAILY rate</t>
        </r>
        <r>
          <rPr>
            <sz val="9"/>
            <color indexed="81"/>
            <rFont val="Tahoma"/>
            <family val="2"/>
          </rPr>
          <t xml:space="preserve">
</t>
        </r>
      </text>
    </comment>
    <comment ref="G19" authorId="0" shapeId="0">
      <text>
        <r>
          <rPr>
            <b/>
            <sz val="9"/>
            <color indexed="81"/>
            <rFont val="Tahoma"/>
            <family val="2"/>
          </rPr>
          <t>ESCALATION TO MIDPOINT:  Sum of DAILY factors divided by number of contract years minus 1 = 10.36% for the period of performance</t>
        </r>
        <r>
          <rPr>
            <sz val="9"/>
            <color indexed="81"/>
            <rFont val="Tahoma"/>
            <family val="2"/>
          </rPr>
          <t xml:space="preserve">
</t>
        </r>
      </text>
    </comment>
  </commentList>
</comments>
</file>

<file path=xl/sharedStrings.xml><?xml version="1.0" encoding="utf-8"?>
<sst xmlns="http://schemas.openxmlformats.org/spreadsheetml/2006/main" count="1674" uniqueCount="990">
  <si>
    <t>TOTAL</t>
  </si>
  <si>
    <t>FRG</t>
  </si>
  <si>
    <t xml:space="preserve"> OVD</t>
  </si>
  <si>
    <t>LABOR</t>
  </si>
  <si>
    <t>MIDPOINT</t>
  </si>
  <si>
    <t>ESCALATED</t>
  </si>
  <si>
    <t>FRINGE</t>
  </si>
  <si>
    <t>OVRHD</t>
  </si>
  <si>
    <t>OVERHEAD</t>
  </si>
  <si>
    <t>MISC IND</t>
  </si>
  <si>
    <t>MISC INDR</t>
  </si>
  <si>
    <t>G&amp;A</t>
  </si>
  <si>
    <t>LOADED</t>
  </si>
  <si>
    <t xml:space="preserve"> PERIOD OF PERFORMANCE</t>
  </si>
  <si>
    <t>KEY PERSONNEL WAGE DATA</t>
  </si>
  <si>
    <t>#</t>
  </si>
  <si>
    <t>VAL</t>
  </si>
  <si>
    <t>COL4</t>
  </si>
  <si>
    <t>CATEGORY</t>
  </si>
  <si>
    <t>HOURS</t>
  </si>
  <si>
    <t>CDE</t>
  </si>
  <si>
    <t xml:space="preserve"> CDE</t>
  </si>
  <si>
    <t>RATE</t>
  </si>
  <si>
    <t>COST</t>
  </si>
  <si>
    <t>RATE*</t>
  </si>
  <si>
    <t>COST*</t>
  </si>
  <si>
    <t>EST COST</t>
  </si>
  <si>
    <t>COST/HR</t>
  </si>
  <si>
    <t>CONTRACTOR  FY  START  IS</t>
  </si>
  <si>
    <t>1 JAN</t>
  </si>
  <si>
    <t>FISCAL YR</t>
  </si>
  <si>
    <t xml:space="preserve">KEY </t>
  </si>
  <si>
    <t>WAGE</t>
  </si>
  <si>
    <t>COMPOSITE</t>
  </si>
  <si>
    <t>PERSONNEL</t>
  </si>
  <si>
    <t>PROPOSED</t>
  </si>
  <si>
    <t xml:space="preserve">FRINGE </t>
  </si>
  <si>
    <t xml:space="preserve">OVRHD </t>
  </si>
  <si>
    <t>MAT'L BURD'N PARTS/SUBK</t>
  </si>
  <si>
    <t>MISC INDIRECT/PARTS-SUBK</t>
  </si>
  <si>
    <t>MISC INDIRECT</t>
  </si>
  <si>
    <t xml:space="preserve"> *RATE IN WORKSHEET</t>
  </si>
  <si>
    <t>GENERAL &amp; ADMIN</t>
  </si>
  <si>
    <t>G&amp;A - OTHER</t>
  </si>
  <si>
    <t>FCCM - LABOR</t>
  </si>
  <si>
    <t>FCCM - MATERIAL</t>
  </si>
  <si>
    <t>FCCM - G&amp;A BASE</t>
  </si>
  <si>
    <t>CONTRACT ESCALATION</t>
  </si>
  <si>
    <t>'MM/DD/YR</t>
  </si>
  <si>
    <t xml:space="preserve">  CALENDAR YEAR</t>
  </si>
  <si>
    <t xml:space="preserve">     RATE/YEAR</t>
  </si>
  <si>
    <t>DATE OF ACTUALS</t>
  </si>
  <si>
    <t>TOTALS</t>
  </si>
  <si>
    <t xml:space="preserve"> </t>
  </si>
  <si>
    <t>START</t>
  </si>
  <si>
    <t>MATL OVHD</t>
  </si>
  <si>
    <t>COMPLETION</t>
  </si>
  <si>
    <t>OTHER DIRECT COSTS</t>
  </si>
  <si>
    <t>AMOUNT</t>
  </si>
  <si>
    <t>BRD</t>
  </si>
  <si>
    <t>#CONTRACT YRS</t>
  </si>
  <si>
    <t xml:space="preserve">FCCM </t>
  </si>
  <si>
    <t>BASE</t>
  </si>
  <si>
    <t>CTR</t>
  </si>
  <si>
    <t>FACTOR</t>
  </si>
  <si>
    <t>TRAVEL</t>
  </si>
  <si>
    <t>SUMMARY</t>
  </si>
  <si>
    <t>EVALUATED</t>
  </si>
  <si>
    <t>MATERIAL</t>
  </si>
  <si>
    <t>ENG LABOR CC  9</t>
  </si>
  <si>
    <t>ENG LABOR CC 10</t>
  </si>
  <si>
    <t>CY</t>
  </si>
  <si>
    <t>DAYS</t>
  </si>
  <si>
    <t>RATE/YR</t>
  </si>
  <si>
    <t>ENG LABOR CC 11</t>
  </si>
  <si>
    <t xml:space="preserve">   DATA TO START</t>
  </si>
  <si>
    <t>ENG LABOR CC 12</t>
  </si>
  <si>
    <t>ENG LABOR CC 13</t>
  </si>
  <si>
    <t xml:space="preserve">   START TO END OF YR</t>
  </si>
  <si>
    <t>ENG LABOR CC 14</t>
  </si>
  <si>
    <t xml:space="preserve">   FIRST CY OF PERF</t>
  </si>
  <si>
    <t>ENG LABOR CC 15</t>
  </si>
  <si>
    <t xml:space="preserve">   SECOND CY OF PERF</t>
  </si>
  <si>
    <t>ENG LABOR CC 16</t>
  </si>
  <si>
    <t xml:space="preserve">   THIRD CY OF PERF</t>
  </si>
  <si>
    <t>FCOM</t>
  </si>
  <si>
    <t xml:space="preserve">   FOURTH CY OF PERF</t>
  </si>
  <si>
    <t xml:space="preserve">   FIFTH CY OF PERF</t>
  </si>
  <si>
    <t xml:space="preserve">   ESCALATION TO MIDPOINT</t>
  </si>
  <si>
    <t>TOTAL CPFF</t>
  </si>
  <si>
    <t>CODE</t>
  </si>
  <si>
    <t>ANALYST, FINANCIAL SYSTEMS</t>
  </si>
  <si>
    <t>ANALYST, MANAGEMENT I</t>
  </si>
  <si>
    <t>ANALYST, MANAGEMENT II</t>
  </si>
  <si>
    <t>ANALYST, MANAGEMENT III</t>
  </si>
  <si>
    <t>ANALYST, OPERATIONS I</t>
  </si>
  <si>
    <t>ANALYST, OPERATIONS II</t>
  </si>
  <si>
    <t>ANALYST, OPERATIONS III</t>
  </si>
  <si>
    <t>AVA</t>
  </si>
  <si>
    <t>AUDIO VISUAL ANIMATOR</t>
  </si>
  <si>
    <t>AVDP1</t>
  </si>
  <si>
    <t>AUDIO VISUAL DIRECTOR / PRODUCER I</t>
  </si>
  <si>
    <t>AVDP2</t>
  </si>
  <si>
    <t>AUDIO VISUAL DIRECTOR / PRODUCER II</t>
  </si>
  <si>
    <t>AVSW</t>
  </si>
  <si>
    <t>AUDIO VISUAL SCRIPT WRITER</t>
  </si>
  <si>
    <t>CHEM1</t>
  </si>
  <si>
    <t>CHEMIST I</t>
  </si>
  <si>
    <t>CHEM2</t>
  </si>
  <si>
    <t>CHEMIST II</t>
  </si>
  <si>
    <t>CHEM3</t>
  </si>
  <si>
    <t>CHEMIST III</t>
  </si>
  <si>
    <t>COMPUTER PROGRAMMER I</t>
  </si>
  <si>
    <t>COMPUTER PROGRAMMER II</t>
  </si>
  <si>
    <t>COMPUTER PROGRAMMER III</t>
  </si>
  <si>
    <t>COMPUTER PROGRAMMER IV</t>
  </si>
  <si>
    <t>COUNSELOR</t>
  </si>
  <si>
    <t>E1</t>
  </si>
  <si>
    <t>ENGINEER I</t>
  </si>
  <si>
    <t>E2</t>
  </si>
  <si>
    <t>ENGINEER II</t>
  </si>
  <si>
    <t>E3</t>
  </si>
  <si>
    <t>ENGINEER III</t>
  </si>
  <si>
    <t>E4</t>
  </si>
  <si>
    <t>ENGINEER IV</t>
  </si>
  <si>
    <t>EA1</t>
  </si>
  <si>
    <t>ENGINEER, ACOUSTICAL I</t>
  </si>
  <si>
    <t>EA2</t>
  </si>
  <si>
    <t>EA3</t>
  </si>
  <si>
    <t>ENGINEER, ACOUSTICAL III</t>
  </si>
  <si>
    <t>EA4</t>
  </si>
  <si>
    <t>ENGINEER, ACOUSTICAL IV</t>
  </si>
  <si>
    <t>EC1</t>
  </si>
  <si>
    <t>ENGINEER, COMPUTER I</t>
  </si>
  <si>
    <t>EC2</t>
  </si>
  <si>
    <t>EC3</t>
  </si>
  <si>
    <t>ENGINEER, COMPUTER III</t>
  </si>
  <si>
    <t>EC4</t>
  </si>
  <si>
    <t>ENGINEER, COMPUTER IV</t>
  </si>
  <si>
    <t>ED1</t>
  </si>
  <si>
    <t>ENGINEER, DESIGN I</t>
  </si>
  <si>
    <t>ED2</t>
  </si>
  <si>
    <t>ED3</t>
  </si>
  <si>
    <t>ENGINEER, DESIGN III</t>
  </si>
  <si>
    <t>ED4</t>
  </si>
  <si>
    <t>ENGINEER, DESIGN IV</t>
  </si>
  <si>
    <t>EE1</t>
  </si>
  <si>
    <t>ENGINEER, ELECTRICAL/ELECTRONICS I</t>
  </si>
  <si>
    <t>EE2</t>
  </si>
  <si>
    <t>ENGINEER, ELECTRICAL/ELECTRONICS II</t>
  </si>
  <si>
    <t>EE3</t>
  </si>
  <si>
    <t>ENGINEER, ELECTRICAL/ELECTRONICS III</t>
  </si>
  <si>
    <t>EE4</t>
  </si>
  <si>
    <t>ENGINEER, ELECTRICAL/ELECTRONICS IV</t>
  </si>
  <si>
    <t>EM1</t>
  </si>
  <si>
    <t>ENGINEER, MECHANICAL I</t>
  </si>
  <si>
    <t>EM2</t>
  </si>
  <si>
    <t>ENGINEER, MECHANICAL II</t>
  </si>
  <si>
    <t>EM3</t>
  </si>
  <si>
    <t>ENGINEER, MECHANICAL III</t>
  </si>
  <si>
    <t>EM4</t>
  </si>
  <si>
    <t>ENGINEER, MECHANICAL IV</t>
  </si>
  <si>
    <t>EST1</t>
  </si>
  <si>
    <t>ENGINEER, STRUCTURAL I</t>
  </si>
  <si>
    <t>EST2</t>
  </si>
  <si>
    <t>ENGINEER, STRUCTURAL II</t>
  </si>
  <si>
    <t>EST3</t>
  </si>
  <si>
    <t>ENGINEER, STRUCTURAL III</t>
  </si>
  <si>
    <t>EST4</t>
  </si>
  <si>
    <t>ENGINEER, STRUCTURAL IV</t>
  </si>
  <si>
    <t>ESY1</t>
  </si>
  <si>
    <t>ENGINEER, SYSTEMS I</t>
  </si>
  <si>
    <t>ESY2</t>
  </si>
  <si>
    <t>ENGINEER, SYSTEMS II</t>
  </si>
  <si>
    <t>ESY3</t>
  </si>
  <si>
    <t>ENGINEER, SYSTEMS III</t>
  </si>
  <si>
    <t>ESY4</t>
  </si>
  <si>
    <t>ENGINEER, SYSTEMS IV</t>
  </si>
  <si>
    <t>FM</t>
  </si>
  <si>
    <t>FITNESS MANAGER</t>
  </si>
  <si>
    <t>LOGISTICIAN I</t>
  </si>
  <si>
    <t>LOGISTICIAN II</t>
  </si>
  <si>
    <t>LOGISTICIAN III</t>
  </si>
  <si>
    <t>MANAGER, ADMINISTRATIVE I</t>
  </si>
  <si>
    <t>MANAGER, ADMINISTRATIVE II</t>
  </si>
  <si>
    <t>MANAGER, ADMINISTRATIVE III</t>
  </si>
  <si>
    <t>MANAGER, ADMINISTRATIVE IV</t>
  </si>
  <si>
    <t>MANAGER, PROGRAM/PROJECT I</t>
  </si>
  <si>
    <t>MANAGER, PROGRAM/PROJECT II</t>
  </si>
  <si>
    <t>MANAGER, PROGRAM/PROJECT III</t>
  </si>
  <si>
    <t>MATH1</t>
  </si>
  <si>
    <t>MATHEMATICIAN I</t>
  </si>
  <si>
    <t>MATH2</t>
  </si>
  <si>
    <t>MATHEMATICIAN II</t>
  </si>
  <si>
    <t>MATH3</t>
  </si>
  <si>
    <t>MATHEMATICIAN III</t>
  </si>
  <si>
    <t>S1</t>
  </si>
  <si>
    <t>SCIENTIST I</t>
  </si>
  <si>
    <t>S2</t>
  </si>
  <si>
    <t>SCIENTIST II</t>
  </si>
  <si>
    <t>S3</t>
  </si>
  <si>
    <t>SCIENTIST III</t>
  </si>
  <si>
    <t>SCM1</t>
  </si>
  <si>
    <t>SPECIALIST, CONFIGURATION MANAGEMENT I</t>
  </si>
  <si>
    <t>SCM2</t>
  </si>
  <si>
    <t>SPECIALIST, CONFIGURATION MANAGEMENT II</t>
  </si>
  <si>
    <t>SCM3</t>
  </si>
  <si>
    <t>SPECIALIST, CONFIGURATION MANAGEMENT III</t>
  </si>
  <si>
    <t>ST1</t>
  </si>
  <si>
    <t>SPECIALIST, TRAINING I</t>
  </si>
  <si>
    <t>ST2</t>
  </si>
  <si>
    <t>SPECIALIST, TRAINING II</t>
  </si>
  <si>
    <t>ST3</t>
  </si>
  <si>
    <t>SPECIALIST, TRAINING III</t>
  </si>
  <si>
    <t>01611</t>
  </si>
  <si>
    <t>01612</t>
  </si>
  <si>
    <t>01613</t>
  </si>
  <si>
    <t>ESC.</t>
  </si>
  <si>
    <t>RATE/</t>
  </si>
  <si>
    <t>CONTRACT</t>
  </si>
  <si>
    <t xml:space="preserve">CONTRACT </t>
  </si>
  <si>
    <t>LABOR CATEGORY</t>
  </si>
  <si>
    <t>COSTS</t>
  </si>
  <si>
    <t>DIFFERENCE</t>
  </si>
  <si>
    <t>Contractor</t>
  </si>
  <si>
    <t>Prime KR</t>
  </si>
  <si>
    <t>Category Code</t>
  </si>
  <si>
    <t>Labor Category</t>
  </si>
  <si>
    <t>Data</t>
  </si>
  <si>
    <t>Total</t>
  </si>
  <si>
    <t>Total Sum of Hours</t>
  </si>
  <si>
    <t>Total Sum of Total Cost</t>
  </si>
  <si>
    <t>PRIME CONTRACTOR</t>
  </si>
  <si>
    <t>Total Sum of Cost/Hour</t>
  </si>
  <si>
    <t>(All)</t>
  </si>
  <si>
    <t>01011</t>
  </si>
  <si>
    <t>01012</t>
  </si>
  <si>
    <t>01013</t>
  </si>
  <si>
    <t>01531</t>
  </si>
  <si>
    <t>01532</t>
  </si>
  <si>
    <t>01533</t>
  </si>
  <si>
    <t>ENGINEER, ACOUSTICAL II</t>
  </si>
  <si>
    <t>ENGINEER, COMPUTER II</t>
  </si>
  <si>
    <t>ENGINEER, DESIGN II</t>
  </si>
  <si>
    <t>WORD PROCESSOR I</t>
  </si>
  <si>
    <t>WORD PROCESSOR II</t>
  </si>
  <si>
    <t>WORD PROCESSOR III</t>
  </si>
  <si>
    <t>COMPUTER OPERATOR I</t>
  </si>
  <si>
    <t>COMPUTER OPERATOR II</t>
  </si>
  <si>
    <t>COMPUTER OPERATOR III</t>
  </si>
  <si>
    <t>COMPUTER OPERATOR IV</t>
  </si>
  <si>
    <t>COMPUTER OPERATOR V</t>
  </si>
  <si>
    <t>ILLUSTRATOR I</t>
  </si>
  <si>
    <t>ILLUSTRATOR II</t>
  </si>
  <si>
    <t>ILLUSTRATOR III</t>
  </si>
  <si>
    <t>LIBRARIAN</t>
  </si>
  <si>
    <t>PHOTOGRAPHER I</t>
  </si>
  <si>
    <t>PHOTOGRAPHER II</t>
  </si>
  <si>
    <t>PHOTOGRAPHER III</t>
  </si>
  <si>
    <t>PHOTOGRAPHER IV</t>
  </si>
  <si>
    <t>PHOTOGRAPHER V</t>
  </si>
  <si>
    <t>MATERIAL HANDLING LABORER</t>
  </si>
  <si>
    <t>FORKLIFT OPERATOR</t>
  </si>
  <si>
    <t>SHIPPING PACKER</t>
  </si>
  <si>
    <t>ELECTRICIAN, MAINTENANCE</t>
  </si>
  <si>
    <t>LOCKSMITH</t>
  </si>
  <si>
    <t>MAINTENANCE TRADES HELPER</t>
  </si>
  <si>
    <t>RIGGER</t>
  </si>
  <si>
    <t>TRUCK DRIVER, LIGHT</t>
  </si>
  <si>
    <t>TRUCK DRIVER, MEDIUM</t>
  </si>
  <si>
    <t>TRUCK DRIVER, HEAVY</t>
  </si>
  <si>
    <t>TRUCK DRIVER, TRACTOR-TRAILER</t>
  </si>
  <si>
    <t>GENERAL VESSEL ASSISTANT</t>
  </si>
  <si>
    <t>DIVER</t>
  </si>
  <si>
    <t>DIVER TENDER</t>
  </si>
  <si>
    <t>ANFS</t>
  </si>
  <si>
    <t>ANM1</t>
  </si>
  <si>
    <t>ANM2</t>
  </si>
  <si>
    <t>ANM3</t>
  </si>
  <si>
    <t>MANA1</t>
  </si>
  <si>
    <t>MANA2</t>
  </si>
  <si>
    <t>MANA3</t>
  </si>
  <si>
    <t>MANA4</t>
  </si>
  <si>
    <t>MANP1</t>
  </si>
  <si>
    <t>MANP2</t>
  </si>
  <si>
    <t>MANP3</t>
  </si>
  <si>
    <t>01261</t>
  </si>
  <si>
    <t>01262</t>
  </si>
  <si>
    <t>01263</t>
  </si>
  <si>
    <t>ANP1</t>
  </si>
  <si>
    <t>ANP2</t>
  </si>
  <si>
    <t>ANP3</t>
  </si>
  <si>
    <t>CNSLR</t>
  </si>
  <si>
    <t>LGT1</t>
  </si>
  <si>
    <t>LGT2</t>
  </si>
  <si>
    <t>LGT3</t>
  </si>
  <si>
    <t>01020</t>
  </si>
  <si>
    <t>01111</t>
  </si>
  <si>
    <t>01112</t>
  </si>
  <si>
    <t>01113</t>
  </si>
  <si>
    <t>DRAFTER/CAD OPERATOR I</t>
  </si>
  <si>
    <t>DRAFTER/CAD OPERATOR II</t>
  </si>
  <si>
    <t>DRAFTER/CAD OPERATOR III</t>
  </si>
  <si>
    <t>DRAFTER/CAD OPERATOR IV</t>
  </si>
  <si>
    <t>MACHINIST, MAINTENANCE</t>
  </si>
  <si>
    <t>TECHNICAL WRITER I</t>
  </si>
  <si>
    <t>TECHNICAL WRITER II</t>
  </si>
  <si>
    <t>TECHNICAL WRITER III</t>
  </si>
  <si>
    <t>01410</t>
  </si>
  <si>
    <t>WELDER, COMBINATION, MAINTENANCE</t>
  </si>
  <si>
    <t>RECREATION SPECIALIST</t>
  </si>
  <si>
    <t>DATA ENTRY OPERATOR I</t>
  </si>
  <si>
    <t>DATA ENTRY OPERATOR II</t>
  </si>
  <si>
    <t>01051</t>
  </si>
  <si>
    <t>MATERIAL COORDINATOR</t>
  </si>
  <si>
    <t>MEDIA SPECIALIST I</t>
  </si>
  <si>
    <t>MEDIA SPECIALIST II</t>
  </si>
  <si>
    <t>MEDIA SPECIALIST III</t>
  </si>
  <si>
    <t>TECW</t>
  </si>
  <si>
    <t>SECRETARY I</t>
  </si>
  <si>
    <t>SECRETARY II</t>
  </si>
  <si>
    <t>SECRETARY III</t>
  </si>
  <si>
    <t>01311</t>
  </si>
  <si>
    <t>01312</t>
  </si>
  <si>
    <t>01313</t>
  </si>
  <si>
    <t>REFRIGERATION ENGINEER</t>
  </si>
  <si>
    <t>Direct Labor</t>
  </si>
  <si>
    <t>Fringe</t>
  </si>
  <si>
    <t>Overhead</t>
  </si>
  <si>
    <t>Misc Indirect (on labor)</t>
  </si>
  <si>
    <t>G&amp;A (on labor)</t>
  </si>
  <si>
    <t>SUBTOTAL:</t>
  </si>
  <si>
    <t>Travel</t>
  </si>
  <si>
    <t>Material</t>
  </si>
  <si>
    <t>ESTIMATED COST</t>
  </si>
  <si>
    <t>FIXED FEE</t>
  </si>
  <si>
    <t>Fee Rate (prime labor)</t>
  </si>
  <si>
    <t>Bid Amount</t>
  </si>
  <si>
    <t>ODCs</t>
  </si>
  <si>
    <t>LABOR_CATEGORY_DESC</t>
  </si>
  <si>
    <t>LABOR_CATEGORY_CODE</t>
  </si>
  <si>
    <t>LABOR_CATEGORY_SECTION</t>
  </si>
  <si>
    <t>Labor Category Sections</t>
  </si>
  <si>
    <t>ACCOUNTING CLERK I</t>
  </si>
  <si>
    <t>ADMIN SUPPORT/CLERICAL</t>
  </si>
  <si>
    <t>ACCOUNTING CLERK II</t>
  </si>
  <si>
    <t>ENGINEER/SCIENTIST</t>
  </si>
  <si>
    <t>ACCOUNTING CLERK III</t>
  </si>
  <si>
    <t>INFORMATION TECHNOLOGY</t>
  </si>
  <si>
    <t>ACQUISITION MANAGEMENT SUPPORT I</t>
  </si>
  <si>
    <t>AMS1</t>
  </si>
  <si>
    <t>PROFESSIONAL</t>
  </si>
  <si>
    <t>ACQUISITION MANAGEMENT SUPPORT II</t>
  </si>
  <si>
    <t>AMS2</t>
  </si>
  <si>
    <t>TECHNICIAN</t>
  </si>
  <si>
    <t>ACQUISITION MANAGEMENT SUPPORT III</t>
  </si>
  <si>
    <t>AMS3</t>
  </si>
  <si>
    <t>ADMINISTRATIVE ASSISTANT</t>
  </si>
  <si>
    <t>OTHER</t>
  </si>
  <si>
    <t>AEROSPACE STRUCTURAL WELDER</t>
  </si>
  <si>
    <t>AIR TRAFFIC CONTROL SPECIALIST, CENTER (HFO)</t>
  </si>
  <si>
    <t>AIR TRAFFIC CONTROL SPECIALIST, STATION (HFO)</t>
  </si>
  <si>
    <t>AIR TRAFFIC CONTROL SPECIALIST, TERMINAL (HFO)</t>
  </si>
  <si>
    <t>AIRCRAFT LOGS AND RECORDS TECHNICIAN</t>
  </si>
  <si>
    <t>AIRCRAFT MECHANIC HELPER (Airframe and Power plant Mechanic
Helper)</t>
  </si>
  <si>
    <t>AIRCRAFT MECHANIC I</t>
  </si>
  <si>
    <t>AIRCRAFT MECHANIC II</t>
  </si>
  <si>
    <t>AIRCRAFT MECHANIC III</t>
  </si>
  <si>
    <t>AIRCRAFT SERVICER (Airport Utility Worker)</t>
  </si>
  <si>
    <t>AIRCRAFT SURVIVAL FLIGHT EQUIPMENT TECHNICIAN</t>
  </si>
  <si>
    <t>AIRCRAFT WORKER</t>
  </si>
  <si>
    <t>AIRCRAFT, PAINTER</t>
  </si>
  <si>
    <t>AIRCREW LIFE SUPPORT EQUIPMENT (ALSE) MECHANIC I</t>
  </si>
  <si>
    <t>AIRCREW LIFE SUPPORT EQUIPMENT (ALSE) MECHANIC II</t>
  </si>
  <si>
    <t>AIRCREW TRAINING DEVICES INSTRUCTOR (NON-RATED)</t>
  </si>
  <si>
    <t>AIRCREW TRAINING DEVICES INSTRUCTOR (PILOT)</t>
  </si>
  <si>
    <t>AIRCREW TRAINING DEVICES INSTRUCTOR (RATED)</t>
  </si>
  <si>
    <t>AIRPLANE PILOT</t>
  </si>
  <si>
    <t>ALARM MONITOR</t>
  </si>
  <si>
    <t>AMBULANCE DRIVER</t>
  </si>
  <si>
    <t>APPLIANCE MECHANIC</t>
  </si>
  <si>
    <t>ARCHEOLOGICAL TECHNICIAN I</t>
  </si>
  <si>
    <t>ARCHEOLOGICAL TECHNICIAN II</t>
  </si>
  <si>
    <t>ARCHEOLOGICAL TECHNICIAN III</t>
  </si>
  <si>
    <t>ASSEMBLER</t>
  </si>
  <si>
    <t>AUTOMOBILE BODY REPAIRER, FIBERGLASS</t>
  </si>
  <si>
    <t>05005</t>
  </si>
  <si>
    <t>AUTOMOTIVE ELECTRICIAN</t>
  </si>
  <si>
    <t>05010</t>
  </si>
  <si>
    <t>AUTOMOTIVE GLASS INSTALLER (Auto Glass Worker)</t>
  </si>
  <si>
    <t>05040</t>
  </si>
  <si>
    <t>AUTOMOTIVE WORKER</t>
  </si>
  <si>
    <t>05070</t>
  </si>
  <si>
    <t>BACKGROUND INVESTIGATOR</t>
  </si>
  <si>
    <t>BAGGAGE INSPECTOR</t>
  </si>
  <si>
    <t>BAKER</t>
  </si>
  <si>
    <t>07010</t>
  </si>
  <si>
    <t>BARBER</t>
  </si>
  <si>
    <t>BEAUTICIAN (Cosmetologist)</t>
  </si>
  <si>
    <t>BICYCLE REPAIRER</t>
  </si>
  <si>
    <t>BLOCKER AND BRACER</t>
  </si>
  <si>
    <t>BOAT OPERATOR</t>
  </si>
  <si>
    <t>BO</t>
  </si>
  <si>
    <t>BOATSWAINS (Bosun)</t>
  </si>
  <si>
    <t>BOILER TENDER</t>
  </si>
  <si>
    <t>BREATH ALCOHOL TECHNICIAN (BAT)</t>
  </si>
  <si>
    <t>BRIDGE TENDER</t>
  </si>
  <si>
    <t>BRUSH/PRECOMMERCIAL THINNER</t>
  </si>
  <si>
    <t>08010</t>
  </si>
  <si>
    <t>BUS AIDE</t>
  </si>
  <si>
    <t>BUS DRIVER</t>
  </si>
  <si>
    <t>CABIN SAFTEY SPECIALIST</t>
  </si>
  <si>
    <t>CABLE SPLICER</t>
  </si>
  <si>
    <t>CARNIVAL EQUIPMENT OPERATOR</t>
  </si>
  <si>
    <t>CARNIVAL EQUIPMENT REPAIRER</t>
  </si>
  <si>
    <t>CARNIVAL WORKER</t>
  </si>
  <si>
    <t>CARPENTER, MAINTENANCE</t>
  </si>
  <si>
    <t>CARPET LAYER</t>
  </si>
  <si>
    <t>CARTOGRAPHIC TECHNICIAN</t>
  </si>
  <si>
    <t>CASE MANAGER</t>
  </si>
  <si>
    <t>CASHIER</t>
  </si>
  <si>
    <t>CERTIFIED OCCUPATIONAL THERAPIST ASSISTANT</t>
  </si>
  <si>
    <t>CERTIFIED PHYSICAL THERAPIST ASSISTANT</t>
  </si>
  <si>
    <t>CHIEF COOK/STEWARD (CHIEF COOK; CHIEF STEWARD/STEWARD-
COOK/STEWARD-BAKER)</t>
  </si>
  <si>
    <t>CHILD CARE ATTENDANT</t>
  </si>
  <si>
    <t>CHILD CARE CENTER CLERK</t>
  </si>
  <si>
    <t>CHOKER SETTER</t>
  </si>
  <si>
    <t>08040</t>
  </si>
  <si>
    <t>CHORE AIDE</t>
  </si>
  <si>
    <t>CIVIL ENGINEERING TECHNICIAN</t>
  </si>
  <si>
    <t>CLEANER, VEHICLES</t>
  </si>
  <si>
    <t>COLLECTION SPECIALIST</t>
  </si>
  <si>
    <t>01030</t>
  </si>
  <si>
    <t>COMPUTER BASED TRAINING SPECIALIST / INSTRUCTOR</t>
  </si>
  <si>
    <t>COMPUTER SYSTEMS ANALYST I</t>
  </si>
  <si>
    <t>COMPUTER SYSTEMS ANALYST II</t>
  </si>
  <si>
    <t>COMPUTER SYSTEMS ANALYST III</t>
  </si>
  <si>
    <t>COOK I</t>
  </si>
  <si>
    <t>07041</t>
  </si>
  <si>
    <t>COOK II</t>
  </si>
  <si>
    <t>07042</t>
  </si>
  <si>
    <t>COOK-BAKER/SECOND COOK/SECOND COOK-BAKER/ASSISTANT
COOK</t>
  </si>
  <si>
    <t>CORRECTIONS OFFICER</t>
  </si>
  <si>
    <t>COUNTER ATTENDANT (Service Establishment Attendant)</t>
  </si>
  <si>
    <t>COURT REPORTER</t>
  </si>
  <si>
    <t>01035</t>
  </si>
  <si>
    <t>COURT SECURITY OFFICER</t>
  </si>
  <si>
    <t>CRYOGENIC TECHNICIAN I</t>
  </si>
  <si>
    <t>CRYOGENIC TECHNICIAN II</t>
  </si>
  <si>
    <t>CUSTOMER SERVICE REPRESENTATIVE I</t>
  </si>
  <si>
    <t>01041</t>
  </si>
  <si>
    <t>CUSTOMER SERVICE REPRESENTATIVE II</t>
  </si>
  <si>
    <t>01042</t>
  </si>
  <si>
    <t>CUSTOMER SERVICE REPRESENTATIVE III</t>
  </si>
  <si>
    <t>01043</t>
  </si>
  <si>
    <t>01052</t>
  </si>
  <si>
    <t>DECK HAND</t>
  </si>
  <si>
    <t>DENTAL ASSISTANT</t>
  </si>
  <si>
    <t>DENTAL HYGIENIST</t>
  </si>
  <si>
    <t>DESK CLERK</t>
  </si>
  <si>
    <t>DETECTION DOG HANDLER</t>
  </si>
  <si>
    <t>DETENTION OFFICER</t>
  </si>
  <si>
    <t>DISHWASHER</t>
  </si>
  <si>
    <t>07070</t>
  </si>
  <si>
    <t>DISPATCHER, MOTOR VEHICLE (Motor Vehicle Utilization Assistant)</t>
  </si>
  <si>
    <t>01060</t>
  </si>
  <si>
    <t>DOCUMENT PREPARATION CLERK (Document Preparer)</t>
  </si>
  <si>
    <t>01070</t>
  </si>
  <si>
    <t>DRIVER COURIER</t>
  </si>
  <si>
    <t>DRY CLEANER</t>
  </si>
  <si>
    <t>DUPLICATING MACHINE OPERATOR (Photocopy Machine Operator;
Reproduction Worker)</t>
  </si>
  <si>
    <t>01090</t>
  </si>
  <si>
    <t>EDUCATIONAL TECHNOLOGIST</t>
  </si>
  <si>
    <t>EKG TECHNICIAN</t>
  </si>
  <si>
    <t>ELECTRICIAN (CHIEF ELECTRICIAN; ELECTRICIAN/SECOND</t>
  </si>
  <si>
    <t>ELECTRONEURODIAGNOSTIC TECHNOLOGIST</t>
  </si>
  <si>
    <t>ELECTRONICS TECHNICIAN MAINTENANCE I</t>
  </si>
  <si>
    <t>ELECTRONICS TECHNICIAN MAINTENANCE II</t>
  </si>
  <si>
    <t>ELECTRONICS TECHNICIAN MAINTENANCE III</t>
  </si>
  <si>
    <t>ELECTROSTATIC SPRAY PAINTER</t>
  </si>
  <si>
    <t>09010</t>
  </si>
  <si>
    <t>ELEVATOR OPERATOR</t>
  </si>
  <si>
    <t>ELEVATOR REPAIRER</t>
  </si>
  <si>
    <t>ELEVATOR REPAIRER HELPER</t>
  </si>
  <si>
    <t>EMBALMER</t>
  </si>
  <si>
    <t>EMERGENCY MEDICAL TECHNICIAN (EMT)</t>
  </si>
  <si>
    <t>ENGINE UTILITYMAN</t>
  </si>
  <si>
    <t>ENGINEER, HUMAN SYSTEM INTEGRATION I</t>
  </si>
  <si>
    <t>EHSI1</t>
  </si>
  <si>
    <t>ENGINEER, HUMAN SYSTEM INTEGRATION II</t>
  </si>
  <si>
    <t>EHSI2</t>
  </si>
  <si>
    <t>ENGINEER, HUMAN SYSTEM INTEGRATION III</t>
  </si>
  <si>
    <t>EHSI3</t>
  </si>
  <si>
    <t>ENGINEER, HUMAN SYSTEM INTEGRATION IV</t>
  </si>
  <si>
    <t>EHSI4</t>
  </si>
  <si>
    <t>ENGINEER, HUMAN SYSTEM INTEGRATION V</t>
  </si>
  <si>
    <t>EHSI5</t>
  </si>
  <si>
    <t>ENGINEERING TECHNICIAN I</t>
  </si>
  <si>
    <t>ENGINEERING TECHNICIAN II</t>
  </si>
  <si>
    <t>ENGINEERING TECHNICIAN III</t>
  </si>
  <si>
    <t>ENGINEERING TECHNICIAN IV</t>
  </si>
  <si>
    <t>ENGINEERING TECHNICIAN V</t>
  </si>
  <si>
    <t>ENGINEERING TECHNICIAN VI</t>
  </si>
  <si>
    <t>ENVIRONMENTAL TECHNICIAN</t>
  </si>
  <si>
    <t>EVENT PLANNER</t>
  </si>
  <si>
    <t>EP</t>
  </si>
  <si>
    <t>EVIDENCE CONTROL SPECIALIST</t>
  </si>
  <si>
    <t>EXHIBITS SPECIALIST I</t>
  </si>
  <si>
    <t>EXHIBITS SPECIALIST II</t>
  </si>
  <si>
    <t>EXHIBITS SPECIALIST III</t>
  </si>
  <si>
    <t>FABRIC WORKER</t>
  </si>
  <si>
    <t>FALCONER/BIRD ABATEMENT</t>
  </si>
  <si>
    <t>FALLER/BUCKER</t>
  </si>
  <si>
    <t>08070</t>
  </si>
  <si>
    <t>FAMILY READINESS AND SUPPORT SERVICES COORDINATOR</t>
  </si>
  <si>
    <t>FAST FOOD SHIFT LEADER (Crew chief, Team leader)</t>
  </si>
  <si>
    <t>07080</t>
  </si>
  <si>
    <t>FAST FOOD WORKER (Crew person, Team member, Associate)</t>
  </si>
  <si>
    <t>07090</t>
  </si>
  <si>
    <t>FINISHER, FLATWORK, MACHINE</t>
  </si>
  <si>
    <t>FIRE ALARM SYSTEM MECHANIC</t>
  </si>
  <si>
    <t>FIRE EXTINGUISHER REPAIRER</t>
  </si>
  <si>
    <t>FIRE LOOKOUT</t>
  </si>
  <si>
    <t>08100</t>
  </si>
  <si>
    <t>FIRE WARDEN</t>
  </si>
  <si>
    <t>FW</t>
  </si>
  <si>
    <t>FIRE WATCH</t>
  </si>
  <si>
    <t>FIREFIGHTER</t>
  </si>
  <si>
    <t>FIREMAN-WATER TENDER</t>
  </si>
  <si>
    <t>FISH MARKER</t>
  </si>
  <si>
    <t>FISHERY OBSERVER I</t>
  </si>
  <si>
    <t>FISHERY OBSERVER II</t>
  </si>
  <si>
    <t>FISHERY OBSERVER III</t>
  </si>
  <si>
    <t>FLIGHT ENGINEER</t>
  </si>
  <si>
    <t>FLIGHT FOLLOWER</t>
  </si>
  <si>
    <t>FLIGHT INSTRUCTOR (PILOT)</t>
  </si>
  <si>
    <t>FOOD SERVICE WORKER (Cafeteria Worker)</t>
  </si>
  <si>
    <t>07130</t>
  </si>
  <si>
    <t>FOREIGN LANGUAGE TRANSLATOR</t>
  </si>
  <si>
    <t>FORESTRY EQUIPMENT OPERATOR (Includes Tractor Operator,
Planting; Tractor Operator, Site Preparation; and Tractor Operator, Thinning)</t>
  </si>
  <si>
    <t>08130</t>
  </si>
  <si>
    <t>FORESTRY TECHNICIAN</t>
  </si>
  <si>
    <t>08190</t>
  </si>
  <si>
    <t>FORESTRY TRUCK DRIVER</t>
  </si>
  <si>
    <t>08200</t>
  </si>
  <si>
    <t>FORESTRY/LOGGING HEAVY EQUIPMENT OPERATOR (Loader
Operator, Skidder Operator)</t>
  </si>
  <si>
    <t>08160</t>
  </si>
  <si>
    <t>FUEL DISTRIBUTION SYSTEM MECHANIC</t>
  </si>
  <si>
    <t>FUEL DISTRIBUTION SYSTEM OPERATOR</t>
  </si>
  <si>
    <t>FULLY QUALIFIED NAVY VALIDATOR I</t>
  </si>
  <si>
    <t>FQNV1</t>
  </si>
  <si>
    <t>FULLY QUALIFIED NAVY VALIDATOR II</t>
  </si>
  <si>
    <t>FQNV2</t>
  </si>
  <si>
    <t>FULLY QUALIFIED NAVY VALIDATOR III</t>
  </si>
  <si>
    <t>FQNV3</t>
  </si>
  <si>
    <t>FULLY QUALIFIED NAVY VALIDATOR IV</t>
  </si>
  <si>
    <t>FQNV4</t>
  </si>
  <si>
    <t>FURNITURE HANDLER</t>
  </si>
  <si>
    <t>09040</t>
  </si>
  <si>
    <t>FURNITURE REFINISHER</t>
  </si>
  <si>
    <t>09080</t>
  </si>
  <si>
    <t>FURNITURE REFINISHER HELPER</t>
  </si>
  <si>
    <t>09090</t>
  </si>
  <si>
    <t>FURNITURE REPAIRER, MINOR</t>
  </si>
  <si>
    <t>09110</t>
  </si>
  <si>
    <t>GARDENER</t>
  </si>
  <si>
    <t>GATE ATTENDANT/GATE TENDER</t>
  </si>
  <si>
    <t>GENERAL CLERK I</t>
  </si>
  <si>
    <t>GENERAL CLERK II</t>
  </si>
  <si>
    <t>GENERAL CLERK III</t>
  </si>
  <si>
    <t>GENERAL FORESTRY LABORER</t>
  </si>
  <si>
    <t>08250</t>
  </si>
  <si>
    <t>GENERAL MAINTENANCE WORKER</t>
  </si>
  <si>
    <t>GRAPHIC ARTIST</t>
  </si>
  <si>
    <t>GROUND SUPPORT EQUIPMENT MECHANIC</t>
  </si>
  <si>
    <t>GROUND SUPPORT EQUIPMENT SERVICER</t>
  </si>
  <si>
    <t>GROUND SUPPORT EQUIPMENT WORKER</t>
  </si>
  <si>
    <t>GUARD I</t>
  </si>
  <si>
    <t>GUARD II</t>
  </si>
  <si>
    <t>GUNSMITH I</t>
  </si>
  <si>
    <t>GUNSMITH II</t>
  </si>
  <si>
    <t>GUNSMITH III</t>
  </si>
  <si>
    <t>HATCH TENDER</t>
  </si>
  <si>
    <t>HAZARDOUS WASTE/MATERIAL HANDLER</t>
  </si>
  <si>
    <t>HWH</t>
  </si>
  <si>
    <t>HEATING, VENTILATION AND AIR-CONDITIONING MECHANIC</t>
  </si>
  <si>
    <t>HEATING, VENTILATION AND AIR-CONDITIONING MECHANIC
(Research Facility)</t>
  </si>
  <si>
    <t>HEAVY EQUIPMENT MECHANIC</t>
  </si>
  <si>
    <t>HEAVY EQUIPMENT OPERATOR</t>
  </si>
  <si>
    <t>HELICOPTER PILOT</t>
  </si>
  <si>
    <t>HOMEMAKER</t>
  </si>
  <si>
    <t>HOUSEKEEPING AIDE</t>
  </si>
  <si>
    <t>HOUSING REFERRAL ASSISTANT</t>
  </si>
  <si>
    <t>01120</t>
  </si>
  <si>
    <t>INFORMATION SYSTEM SECURITY MANAGER I</t>
  </si>
  <si>
    <t>ISSM1</t>
  </si>
  <si>
    <t>INFORMATION SYSTEM SECURITY MANAGER II</t>
  </si>
  <si>
    <t>ISSM2</t>
  </si>
  <si>
    <t>INFORMATION SYSTEM SECURITY MANAGER III</t>
  </si>
  <si>
    <t>ISSM3</t>
  </si>
  <si>
    <t>INSPECTOR</t>
  </si>
  <si>
    <t>INSTRUMENT MECHANIC</t>
  </si>
  <si>
    <t>INTERMEDIATE LEVEL NAVY VALIDATOR I</t>
  </si>
  <si>
    <t>ILNV1</t>
  </si>
  <si>
    <t>INTERMEDIATE LEVEL NAVY VALIDATOR II</t>
  </si>
  <si>
    <t>ILNV2</t>
  </si>
  <si>
    <t>INTERMEDIATE LEVEL NAVY VALIDATOR III</t>
  </si>
  <si>
    <t>ILNV3</t>
  </si>
  <si>
    <t>INTERMEDIATE LEVEL NAVY VALIDATOR IV</t>
  </si>
  <si>
    <t>ILNV4</t>
  </si>
  <si>
    <t>INTERPRETER (Sign Language)</t>
  </si>
  <si>
    <t>JANITOR</t>
  </si>
  <si>
    <t>LABORATORY ANIMAL CARETAKER I</t>
  </si>
  <si>
    <t>LABORATORY ANIMAL CARETAKER II</t>
  </si>
  <si>
    <t>LABORATORY TECHNICIAN (Laboratory Tester)</t>
  </si>
  <si>
    <t>LABORATORY/SHELTER MECHANIC</t>
  </si>
  <si>
    <t>LABORER</t>
  </si>
  <si>
    <t>LABORER, GROUNDS MAINTENANCE</t>
  </si>
  <si>
    <t>LATENT FINGERPRINT TECHNICIAN I</t>
  </si>
  <si>
    <t>LATENT FINGERPRINT TECHNICIAN II</t>
  </si>
  <si>
    <t>LIBRARY AIDE/CLERK</t>
  </si>
  <si>
    <t>LIBRARY INFORMATION TECHNOLOGY SYSTEMS ADMINISTRATOR</t>
  </si>
  <si>
    <t>LIBRARY TECHNICIAN</t>
  </si>
  <si>
    <t>LICENSED PRACTICAL NURSE I</t>
  </si>
  <si>
    <t>LICENSED PRACTICAL NURSE II</t>
  </si>
  <si>
    <t>LICENSED PRACTICAL NURSE III</t>
  </si>
  <si>
    <t>LIFEGUARD</t>
  </si>
  <si>
    <t>LINE HANDLER</t>
  </si>
  <si>
    <t>LIVESTOCK CARETAKER</t>
  </si>
  <si>
    <t>MACHINERY MAINTENANCE MECHANIC</t>
  </si>
  <si>
    <t>MACHINE-TOOL OPERATOR (TOOL ROOM)</t>
  </si>
  <si>
    <t>MAID OR HOUSEMAN</t>
  </si>
  <si>
    <t>MAINTENANCE TEST PILOT FIXED WING.JET/PROP</t>
  </si>
  <si>
    <t>MAINTENANCE TEST PILOT ROTOARY WING</t>
  </si>
  <si>
    <t>MANAGER, OPERATIONS I</t>
  </si>
  <si>
    <t>MANO1</t>
  </si>
  <si>
    <t>MANAGER, OPERATIONS II</t>
  </si>
  <si>
    <t>MANO2</t>
  </si>
  <si>
    <t>MANAGER, OPERATIONS III</t>
  </si>
  <si>
    <t>MANO3</t>
  </si>
  <si>
    <t>MANAGER, OPERATIONS IV</t>
  </si>
  <si>
    <t>MANO4</t>
  </si>
  <si>
    <t>MARINE SURVEYOR</t>
  </si>
  <si>
    <t>MRS</t>
  </si>
  <si>
    <t>MARKETING ANALYST</t>
  </si>
  <si>
    <t>MATERIAL EXPEDITER</t>
  </si>
  <si>
    <t>MATHEMATICAL TECHNICIAN</t>
  </si>
  <si>
    <t>MEAT CUTTER</t>
  </si>
  <si>
    <t>07210</t>
  </si>
  <si>
    <t>MEDICAL ASSISTANT</t>
  </si>
  <si>
    <t>MEDICAL LABORATORY TECHNICIAN (Clinical Laboratory Assistant;
Registered Medical Technician)</t>
  </si>
  <si>
    <t>MEDICAL RECORD CLERK</t>
  </si>
  <si>
    <t>MEDICAL RECORD TECHNICIAN (Medical Record Administrator)</t>
  </si>
  <si>
    <t>MEDICAL TRANSCRIPTIONIST</t>
  </si>
  <si>
    <t>MESSENGER COURIER</t>
  </si>
  <si>
    <t>01141</t>
  </si>
  <si>
    <t>METROLOGY TECHNICIAN I</t>
  </si>
  <si>
    <t>METROLOGY TECHNICIAN II</t>
  </si>
  <si>
    <t>METROLOGY TECHNICIAN III</t>
  </si>
  <si>
    <t>MILLWRIGHT</t>
  </si>
  <si>
    <t>MOBILE EQUIPMENT SERVICER</t>
  </si>
  <si>
    <t>05110</t>
  </si>
  <si>
    <t>MORTICIAN (Funeral Director)</t>
  </si>
  <si>
    <t>MOTOR EQUIPMENT METAL MECHANIC (Motor Vehicle Body Repairer)</t>
  </si>
  <si>
    <t>05130</t>
  </si>
  <si>
    <t>MOTOR EQUIPMENT METAL WORKER</t>
  </si>
  <si>
    <t>05160</t>
  </si>
  <si>
    <t>MOTOR VEHICLE MECHANIC</t>
  </si>
  <si>
    <t>05190</t>
  </si>
  <si>
    <t>MOTOR VEHICLE MECHANIC HELPER</t>
  </si>
  <si>
    <t>05220</t>
  </si>
  <si>
    <t>MOTOR VEHICLE UPHOLSTERY WORKER</t>
  </si>
  <si>
    <t>05250</t>
  </si>
  <si>
    <t>MOTOR VEHICLE WRECKER (Tow Truck Operator; Wrecker Operator)</t>
  </si>
  <si>
    <t>05280</t>
  </si>
  <si>
    <t>NAIL TECHNICIAN</t>
  </si>
  <si>
    <t>NAVAL ARCHITECT</t>
  </si>
  <si>
    <t>NAR</t>
  </si>
  <si>
    <t>NON-MAINTENANCE TEST PILOT/CO-PILOT</t>
  </si>
  <si>
    <t>NUCLEAR MEDICINE TECHNOLOGIST</t>
  </si>
  <si>
    <t>NURSERY SPECIALIST</t>
  </si>
  <si>
    <t>08280</t>
  </si>
  <si>
    <t>NURSING ASSISTANT I</t>
  </si>
  <si>
    <t>NURSING ASSISTANT II</t>
  </si>
  <si>
    <t>NURSING ASSISTANT III</t>
  </si>
  <si>
    <t>NURSING ASSISTANT IV</t>
  </si>
  <si>
    <t>OFFICE APPLIANCE REPAIRER</t>
  </si>
  <si>
    <t>OILER/DIESEL OILER</t>
  </si>
  <si>
    <t>OPERATIONS SUPPORT I</t>
  </si>
  <si>
    <t>OS1</t>
  </si>
  <si>
    <t>OPERATIONS SUPPORT II</t>
  </si>
  <si>
    <t>OS2</t>
  </si>
  <si>
    <t>OPERATIONS SUPPORT III</t>
  </si>
  <si>
    <t>OS3</t>
  </si>
  <si>
    <t>OPERATIONS SUPPORT IV</t>
  </si>
  <si>
    <t>OS4</t>
  </si>
  <si>
    <t>OPTICAL DISPENSER</t>
  </si>
  <si>
    <t>OPTICAL TECHNICIAN</t>
  </si>
  <si>
    <t>ORDER CLERK I</t>
  </si>
  <si>
    <t>01191</t>
  </si>
  <si>
    <t>ORDER CLERK II</t>
  </si>
  <si>
    <t>01192</t>
  </si>
  <si>
    <t>ORDER FILLER</t>
  </si>
  <si>
    <t>OUTFITTER/PACKER</t>
  </si>
  <si>
    <t>PAINTER, AUTOMOTIVE</t>
  </si>
  <si>
    <t>05310</t>
  </si>
  <si>
    <t>PAINTER, MAINTENANCE</t>
  </si>
  <si>
    <t>PARALEGAL/LEGAL ASSISTANT I</t>
  </si>
  <si>
    <t>PARALEGAL/LEGAL ASSISTANT II</t>
  </si>
  <si>
    <t>PARALEGAL/LEGAL ASSISTANT III</t>
  </si>
  <si>
    <t>PARALEGAL/LEGAL ASSISTANT IV</t>
  </si>
  <si>
    <t>PARK ATTENDANT (AIDE)</t>
  </si>
  <si>
    <t>PARKING AND LOT ATTENDANT</t>
  </si>
  <si>
    <t>PERIPHERAL EQUIPMENT OPERATOR</t>
  </si>
  <si>
    <t>PERSONAL COMPUTER SUPPORT TECHNICIAN</t>
  </si>
  <si>
    <t>PERSONNEL ASSISTANT (Employment) I</t>
  </si>
  <si>
    <t>PERSONNEL ASSISTANT (Employment) II</t>
  </si>
  <si>
    <t>PERSONNEL ASSISTANT (Employment) III</t>
  </si>
  <si>
    <t>PEST CONTROLLER (Exterminator)</t>
  </si>
  <si>
    <t>PETROLEUM SUPPLY SPECIALIST</t>
  </si>
  <si>
    <t>PHARMACY TECHNICIAN</t>
  </si>
  <si>
    <t>PHLEBOTOMIST</t>
  </si>
  <si>
    <t>PHOTOFINISHING WORKER (Photo Lab Technician, Dark Room
Technician)</t>
  </si>
  <si>
    <t>PHOTO-OPTICS TECHNICIAN</t>
  </si>
  <si>
    <t>PIPEFITTER, MAINTENANCE</t>
  </si>
  <si>
    <t>PLUMBER, MAINTENANCE</t>
  </si>
  <si>
    <t>PLUMBER-MACHINIST</t>
  </si>
  <si>
    <t>PNEUDRAULIC SYSTEMS MECHANIC</t>
  </si>
  <si>
    <t>POLICE OFFICER I</t>
  </si>
  <si>
    <t>POLICE OFFICER II</t>
  </si>
  <si>
    <t>PRESSER, HAND</t>
  </si>
  <si>
    <t>PRESSER, MACHINE, DRYCLEANING</t>
  </si>
  <si>
    <t>PRESSER, MACHINE, SHIRTS</t>
  </si>
  <si>
    <t>PRESSER, MACHINE, WEARING APPAREL, LAUNDRY</t>
  </si>
  <si>
    <t>PRODUCTION CONTROL CLERK</t>
  </si>
  <si>
    <t>01270</t>
  </si>
  <si>
    <t>PRODUCTION LINE WORKER (FOOD PROCESSING)</t>
  </si>
  <si>
    <t>PRUNER</t>
  </si>
  <si>
    <t>PUMPMAN, CHIEF PUMPMAN, QMED/PUMPMAN, SECOND PUMPMAN,
SECOND PUMPMAN/ENGINE MECHANIC</t>
  </si>
  <si>
    <t>QA OVERSIGHT REPRESENTATIVE I</t>
  </si>
  <si>
    <t>QAOR1</t>
  </si>
  <si>
    <t>QA OVERSIGHT REPRESENTATIVE II</t>
  </si>
  <si>
    <t>QAOR2</t>
  </si>
  <si>
    <t>QUALITY CONTROL INSPECTOR</t>
  </si>
  <si>
    <t>RADIATION CONTROL TECHNICIAN</t>
  </si>
  <si>
    <t>RADIATOR REPAIR SPECIALIST</t>
  </si>
  <si>
    <t>05340</t>
  </si>
  <si>
    <t>RADIOLOGIC TECHNOLOGIST</t>
  </si>
  <si>
    <t>RECREATION AIDE/HEALTH FACILITY ATTENDANT</t>
  </si>
  <si>
    <t>RECYCLING LABORER</t>
  </si>
  <si>
    <t>RECYCLING SPECIALIST</t>
  </si>
  <si>
    <t>REFUSE COLLECTOR</t>
  </si>
  <si>
    <t>REGISTERED NURSE I</t>
  </si>
  <si>
    <t>REGISTERED NURSE II</t>
  </si>
  <si>
    <t>REGISTERED NURSE II, SPECIALIST</t>
  </si>
  <si>
    <t>REGISTERED NURSE III</t>
  </si>
  <si>
    <t>REGISTERED NURSE III, ANESTHETIST</t>
  </si>
  <si>
    <t>REGISTERED NURSE IV</t>
  </si>
  <si>
    <t>RENTAL CLERK</t>
  </si>
  <si>
    <t>01290</t>
  </si>
  <si>
    <t>RETAIL AUTOMOTIVE DETAILER</t>
  </si>
  <si>
    <t>06500</t>
  </si>
  <si>
    <t>RETAIL AUTOMOTIVE HELPER</t>
  </si>
  <si>
    <t>06510</t>
  </si>
  <si>
    <t>RETAIL AUTOMOTIVE TECHNICIAN</t>
  </si>
  <si>
    <t>06520</t>
  </si>
  <si>
    <t>RETAIL LUBRICATION TECHNICIAN</t>
  </si>
  <si>
    <t>06530</t>
  </si>
  <si>
    <t>RETAIL TIRE SERVICE WORKER</t>
  </si>
  <si>
    <t>06540</t>
  </si>
  <si>
    <t>SALES CLERK</t>
  </si>
  <si>
    <t>SCALE MECHANIC</t>
  </si>
  <si>
    <t>SCHEDULER (Drug and Alcohol Testing)</t>
  </si>
  <si>
    <t>SCHEDULER, MAINTENANCE</t>
  </si>
  <si>
    <t>01300</t>
  </si>
  <si>
    <t>SCHOOL CROSSING GUARD</t>
  </si>
  <si>
    <t>SEAMAN (ABLE SEAMAN, WATCH ; ABLE SEAMAN, MAINTENANCE;ABLE SEAMAN, DAY/DECK UTILITY; ORDINARY
SEAMAN)</t>
  </si>
  <si>
    <t>SECURITY PROGRAM MANAGER I</t>
  </si>
  <si>
    <t>SPM1</t>
  </si>
  <si>
    <t>SECURITY PROGRAM MANAGER II</t>
  </si>
  <si>
    <t>SPM2</t>
  </si>
  <si>
    <t>SECURITY PROGRAM MANAGER III</t>
  </si>
  <si>
    <t>SPM3</t>
  </si>
  <si>
    <t>SENIOR RETAIL AUTOMOTIVE TECHNICIAN</t>
  </si>
  <si>
    <t>06550</t>
  </si>
  <si>
    <t>SERVICE ORDER DISPATCHER</t>
  </si>
  <si>
    <t>01320</t>
  </si>
  <si>
    <t>SEWAGE PLANT OPERATOR</t>
  </si>
  <si>
    <t>SEWING MACHINE OPERATOR</t>
  </si>
  <si>
    <t>SHEET-METAL WORKER, MAINTENANCE</t>
  </si>
  <si>
    <t>SHIP COST ESTIMATOR</t>
  </si>
  <si>
    <t>SCE</t>
  </si>
  <si>
    <t>SHIPPING/RECEIVING CLERK</t>
  </si>
  <si>
    <t>SHUTTLE BUS DRIVER (Van Driver)</t>
  </si>
  <si>
    <t>SINGLE POINT ENTRY MONITOR</t>
  </si>
  <si>
    <t>SLASH PILER/BURNER</t>
  </si>
  <si>
    <t>08310</t>
  </si>
  <si>
    <t>SMALL ENGINE MECHANIC</t>
  </si>
  <si>
    <t>SPECIALIST, CORROSION CONTROL I</t>
  </si>
  <si>
    <t>SCC1</t>
  </si>
  <si>
    <t>SPECIALIST, CORROSION CONTROL II</t>
  </si>
  <si>
    <t>SCC2</t>
  </si>
  <si>
    <t>SPECIALIST, CORROSION CONTROL III</t>
  </si>
  <si>
    <t>SCC3</t>
  </si>
  <si>
    <t>SPECIALIST, EMERGENCY MANAGEMENT</t>
  </si>
  <si>
    <t>SEM</t>
  </si>
  <si>
    <t>SPECIALIST, IA COMPLIANCE I</t>
  </si>
  <si>
    <t>SIAC1</t>
  </si>
  <si>
    <t>SPECIALIST, IA COMPLIANCE II</t>
  </si>
  <si>
    <t>SIAC2</t>
  </si>
  <si>
    <t>SPECIALIST, IA COMPLIANCE III</t>
  </si>
  <si>
    <t>SIAC3</t>
  </si>
  <si>
    <t>SPECIALIST, INFORMATION SYSTEM SECURITY I</t>
  </si>
  <si>
    <t>SISS1</t>
  </si>
  <si>
    <t>SPECIALIST, INFORMATION SYSTEM SECURITY II</t>
  </si>
  <si>
    <t>SISS2</t>
  </si>
  <si>
    <t>SPECIALIST, INFORMATION SYSTEM SECURITY III</t>
  </si>
  <si>
    <t>SISS3</t>
  </si>
  <si>
    <t>SPECIALIST, PUBLIC AFFAIRS</t>
  </si>
  <si>
    <t>SPA</t>
  </si>
  <si>
    <t>SPECIALIST, QUALITY CONTROL I</t>
  </si>
  <si>
    <t>SQC1</t>
  </si>
  <si>
    <t>SPECIALIST, QUALITY CONTROL II</t>
  </si>
  <si>
    <t>SQC2</t>
  </si>
  <si>
    <t>SPECIALIST, QUALITY CONTROL III</t>
  </si>
  <si>
    <t>SQC3</t>
  </si>
  <si>
    <t>SPECIALIST, QUALITY CONTROL IV</t>
  </si>
  <si>
    <t>SQC4</t>
  </si>
  <si>
    <t>SPECIALIST, SECURITY I</t>
  </si>
  <si>
    <t>SS1</t>
  </si>
  <si>
    <t>SPECIALIST, SECURITY II</t>
  </si>
  <si>
    <t>SS2</t>
  </si>
  <si>
    <t>SPECIALIST, SECURITY III</t>
  </si>
  <si>
    <t>SS3</t>
  </si>
  <si>
    <t>SPORTS OFFICIAL</t>
  </si>
  <si>
    <t>STATIONARY ENGINEER</t>
  </si>
  <si>
    <t>STEVEDORE I</t>
  </si>
  <si>
    <t>STEVEDORE II</t>
  </si>
  <si>
    <t>STEWARD ASSISTANT/GALLEY UTILITYMAN/MESSMAN</t>
  </si>
  <si>
    <t>STOCK CLERK (Shelf Stocker; Store Worker II)</t>
  </si>
  <si>
    <t>STORE WORKER I</t>
  </si>
  <si>
    <t>STUDENT</t>
  </si>
  <si>
    <t>STU</t>
  </si>
  <si>
    <t>SUBSAFE PROGRAM DIRECTOR</t>
  </si>
  <si>
    <t>SPD</t>
  </si>
  <si>
    <t>SUBSTANCE ABUSE TREATMENT COUNSELOR</t>
  </si>
  <si>
    <t>SUPPLY TECHNICIAN</t>
  </si>
  <si>
    <t>SURVEY PARTY CHIEF (Chief of Party)</t>
  </si>
  <si>
    <t>SURVEY WORKER (Interviewer)</t>
  </si>
  <si>
    <t>01420</t>
  </si>
  <si>
    <t>SURVEYING AIDE</t>
  </si>
  <si>
    <t>SURVEYING TECHNICIAN (Instrument Person; Surveyor Assistant,</t>
  </si>
  <si>
    <t>SWIMMING POOL OPERATOR</t>
  </si>
  <si>
    <t>SWITCHBOARD OPERATOR/RECEPTIONIST</t>
  </si>
  <si>
    <t>01460</t>
  </si>
  <si>
    <t>SYSTEM SUPPORT SPECIALIST</t>
  </si>
  <si>
    <t>SYSTEMS ADMINISTRATOR I</t>
  </si>
  <si>
    <t>SA1</t>
  </si>
  <si>
    <t>SYSTEMS ADMINISTRATOR II</t>
  </si>
  <si>
    <t>SA2</t>
  </si>
  <si>
    <t>SYSTEMS ADMINISTRATOR III</t>
  </si>
  <si>
    <t>SA3</t>
  </si>
  <si>
    <t>SYSTEMS ADMINISTRATOR IV</t>
  </si>
  <si>
    <t>SA4</t>
  </si>
  <si>
    <t>TAILOR</t>
  </si>
  <si>
    <t>TAX PREPAIRER</t>
  </si>
  <si>
    <t>TAX PREPAIRER (SENIOR)</t>
  </si>
  <si>
    <t>TAXI DRIVER</t>
  </si>
  <si>
    <t>TECHNICAL INSTRUCTOR</t>
  </si>
  <si>
    <t>TECHNICAL INSTRUCTOR/COURSE DEVELOPER</t>
  </si>
  <si>
    <t>TECHNICAL ORDER LIBRARY CLERK</t>
  </si>
  <si>
    <t>TECHNICAL WRITER, SUPERVISORY</t>
  </si>
  <si>
    <t>TELECOMMUNICATIONS MECHANIC I</t>
  </si>
  <si>
    <t>TELECOMMUNICATIONS MECHANIC II</t>
  </si>
  <si>
    <t>TELEPHONE LINEMAN</t>
  </si>
  <si>
    <t>TEST PROCTOR</t>
  </si>
  <si>
    <t>TIRE REPAIRER</t>
  </si>
  <si>
    <t>05370</t>
  </si>
  <si>
    <t>TOOL AND DIE MAKER</t>
  </si>
  <si>
    <t>TOOLS AND PARTS ATTENDANT (Tool Crib Attendant)</t>
  </si>
  <si>
    <t>TRACTOR OPERATOR</t>
  </si>
  <si>
    <t>TRAIL MAINTENANCE WORKER</t>
  </si>
  <si>
    <t>TRANSMISSION REPAIR SPECIALIST</t>
  </si>
  <si>
    <t>05400</t>
  </si>
  <si>
    <t>TRAVEL CLERK I</t>
  </si>
  <si>
    <t>TRAVEL CLERK II</t>
  </si>
  <si>
    <t>TRAVEL CLERK III</t>
  </si>
  <si>
    <t>TREE CLIMBER</t>
  </si>
  <si>
    <t>08340</t>
  </si>
  <si>
    <t>TREE PLANTER</t>
  </si>
  <si>
    <t>08370</t>
  </si>
  <si>
    <t>TREE PLANTER, MECHANICAL</t>
  </si>
  <si>
    <t>08400</t>
  </si>
  <si>
    <t>TRUCKDRIVER</t>
  </si>
  <si>
    <t>TUG BOAT OPERATOR/ENGINEER</t>
  </si>
  <si>
    <t>TUTOR</t>
  </si>
  <si>
    <t>UNEXPLODED (UXO) SAFETY ESCORT</t>
  </si>
  <si>
    <t>UNEXPLODED (UXO) SWEEP PERSONNEL</t>
  </si>
  <si>
    <t>UNEXPLODED ORDNANCE (UXO) TECHNICIAN I</t>
  </si>
  <si>
    <t>UNEXPLODED ORDNANCE (UXO) TECHNICIAN II</t>
  </si>
  <si>
    <t>UNEXPLODED ORDNANCE (UXO) TECHNICIAN III</t>
  </si>
  <si>
    <t>UNLICENSED JUNIOR ENGINEER/QUALIFIED MEMBER OF THE
ENGINE DEPARTMENT [QMED]/DECK ENGINE MECHANIC</t>
  </si>
  <si>
    <t>UPHOLSTERER</t>
  </si>
  <si>
    <t>09130</t>
  </si>
  <si>
    <t>VENDING MACHINE ATTENDANT</t>
  </si>
  <si>
    <t>VENDING MACHINE REPAIRER (Coin Machine Service Repairer)</t>
  </si>
  <si>
    <t>VENDING MACHINE REPAIRER HELPER</t>
  </si>
  <si>
    <t>VENTILATION EQUIPMENT TENDER</t>
  </si>
  <si>
    <t>VIDEO TELECONFERENCE TECHNICIAN</t>
  </si>
  <si>
    <t>WAITER/WAITRESS</t>
  </si>
  <si>
    <t>07260</t>
  </si>
  <si>
    <t>WAREHOUSE SPECIALIST (Warehouse Worker)</t>
  </si>
  <si>
    <t>WASHER, MACHINE (Washman)</t>
  </si>
  <si>
    <t>WATER TREATMENT PLANT OPERATOR</t>
  </si>
  <si>
    <t>WEATHER FORECASTER I</t>
  </si>
  <si>
    <t>WEATHER FORECASTER II</t>
  </si>
  <si>
    <t>WEATHER OBSERVER, COMBINED UPPER AIR OR SURFACE
PROGRAMS (Meteorological Technician)</t>
  </si>
  <si>
    <t>WEATHER OBSERVER, SENIOR (Meteorological Technician, Senior)</t>
  </si>
  <si>
    <t>WELL DRILLER</t>
  </si>
  <si>
    <t>WILDLIFE TECHNICIAN</t>
  </si>
  <si>
    <t>WINDOW CLEANER</t>
  </si>
  <si>
    <t>WIPER</t>
  </si>
  <si>
    <t>WOODCRAFT WORKER</t>
  </si>
  <si>
    <t>WOODWORKER</t>
  </si>
  <si>
    <t>WRANGLER I</t>
  </si>
  <si>
    <t>WRANGLER II</t>
  </si>
  <si>
    <t>Sub 1</t>
  </si>
  <si>
    <t>Sub 2</t>
  </si>
  <si>
    <t>Sub 3</t>
  </si>
  <si>
    <t>Material Overhead</t>
  </si>
  <si>
    <t>Other Direct Costs</t>
  </si>
  <si>
    <t>G&amp;A (on Trvl/Matl/ODC)</t>
  </si>
  <si>
    <t>Sub Handling</t>
  </si>
  <si>
    <t>G&amp;A (on Subs)</t>
  </si>
  <si>
    <t>SUB HDLG</t>
  </si>
  <si>
    <t>FEE SUMMARY</t>
  </si>
  <si>
    <t>TOTAL FIXED  FEE</t>
  </si>
  <si>
    <t>1/1/20</t>
  </si>
  <si>
    <t>12/31/24</t>
  </si>
  <si>
    <t>BASIS</t>
  </si>
  <si>
    <t>OF</t>
  </si>
  <si>
    <t>ESTIMATE</t>
  </si>
  <si>
    <t>1 JAN 2020 - 31 DEC 2024</t>
  </si>
  <si>
    <t>NUWC Pricing Sheet</t>
  </si>
  <si>
    <t>Colored = input cells</t>
  </si>
  <si>
    <t>START (Contract Start Date)</t>
  </si>
  <si>
    <t>COMPLETION (Contract End Date)</t>
  </si>
  <si>
    <t># CONTRACT YEARS</t>
  </si>
  <si>
    <t>DAILY</t>
  </si>
  <si>
    <t xml:space="preserve">   ESCALATION TO MIDPOINT:</t>
  </si>
  <si>
    <t>Midpoint escalation is calculated based on the "DATE OF ACTUALS."</t>
  </si>
  <si>
    <t>- Date of Actuals is based on the labor rate effective date.  (i.e. payroll, category averages, FPRRs, SCA, etc.)</t>
  </si>
  <si>
    <t>The "START DATE" is contract start date.</t>
  </si>
  <si>
    <t>The "COMPLETION DATE" is contract end date.</t>
  </si>
  <si>
    <t>10/1/19</t>
  </si>
  <si>
    <t>For cost realism purposes, the higher escalation rate:  proposed or current NUWCDIVNPT Global Insight Rate (GIR) of 3.60% is applied in RATE/YR column</t>
  </si>
  <si>
    <t>Calculation of the mid-point escalation factor for Non-SCLS rates is based on the effective date of the labor rates proposed.</t>
  </si>
  <si>
    <t>Calculation of the mid-point escalation factor for SCLS rates is based on the planned award date.</t>
  </si>
  <si>
    <t>TOTAL PRIME &amp; SUBCONTRACTOR HOURS</t>
  </si>
  <si>
    <t>TOTAL SUBCONTRACTOR LABOR HOURS</t>
  </si>
  <si>
    <t>INSTRUCTIONS TO OFFERORS</t>
  </si>
  <si>
    <t>The yellow part of the spreadsheet is for input.  The white part of the spreadsheet is formulated.</t>
  </si>
  <si>
    <t>The Offeror shall provide hours by labor category, including subcontractor labor categories using eCRAFT categories.  Offerors shall use the drop down menu in the spreadsheet (Column B) to cite labor categories.</t>
  </si>
  <si>
    <t xml:space="preserve">The spreadsheet is set up to calculate midpoint escalation for the entire period of performance.  </t>
  </si>
  <si>
    <t xml:space="preserve">If the offeror elects to calculate escalation on an annual basis, the spreadsheet can be copied for each successive year proposed.   </t>
  </si>
  <si>
    <t>If offeror elects to calculate escalation on an annual basis, a summary "rollup" sheet is required.</t>
  </si>
  <si>
    <t>The offeror may alter the spreadsheet to propose escalation on an annual basis by entering the proposed escalation rate in cell AE61 of the INPUT spreadsheet.</t>
  </si>
  <si>
    <t>INDIRECT BURDEN</t>
  </si>
  <si>
    <t>The FRG (fringe) code (cell E4 in INPUT spreadsheet) correlates to the fringe code (cells W7:W14) identified in the INDIRECT BURDEN section of the spreadsheet</t>
  </si>
  <si>
    <t>The OVD (overhead) code (cell F4 in INPUT spreadsheet) correlates to the overhead code (cells W15:W22) identified in the INDIRECT BURDEN section of spreadsheet.</t>
  </si>
  <si>
    <t xml:space="preserve">Offerors shall clearly show how the spreadsheet was altered. </t>
  </si>
  <si>
    <t xml:space="preserve">Contractors and subcontractors may alter the format and formulas of this spreadsheet for the sole purpose of accommodating their own accounting systems. </t>
  </si>
  <si>
    <t>(e.g., burdened labor rates, fee, etc.).</t>
  </si>
  <si>
    <t xml:space="preserve">Spreadsheets provided without intact formulas are unacceptable and may render an Offeror’s proposal ineligible for award. However, prime contractors and subcontractors </t>
  </si>
  <si>
    <t>shall provide a single spreadsheet supporting the total amount of all CLINs listed in Section B of the solicitation.</t>
  </si>
  <si>
    <t xml:space="preserve">Spreadsheets, either in the Government format or contractor format, shall contain intact formulas used to calculate any aspect of the proposal </t>
  </si>
  <si>
    <t xml:space="preserve"># MONTHS  </t>
  </si>
  <si>
    <t xml:space="preserve">INDIRECT  CODE </t>
  </si>
  <si>
    <t>FY</t>
  </si>
  <si>
    <t>TOTAL HOURS</t>
  </si>
  <si>
    <t>Govt Site</t>
  </si>
  <si>
    <t>KTR Site</t>
  </si>
  <si>
    <t>OVRHD KR SITE - (FULL TIME)</t>
  </si>
  <si>
    <t>OVRHD GOV SITE - (FULL TIME)</t>
  </si>
  <si>
    <t>OVRHD KR SITE - (PART TIME)</t>
  </si>
  <si>
    <t>OVRHD GOV SITE - (PART TIME)</t>
  </si>
  <si>
    <t>FRINGE (FULL-TIME)</t>
  </si>
  <si>
    <t>FRINGE (PART-TIME)</t>
  </si>
  <si>
    <t>Prime FEE on subcontracts</t>
  </si>
  <si>
    <t>PRIME FEE on PRIME labor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</si>
</sst>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_);\(&quot;$&quot;#,##0\)"/>
    <numFmt numFmtId="7" formatCode="&quot;$&quot;#,##0.00_);\(&quot;$&quot;#,##0.00\)"/>
    <numFmt numFmtId="164" formatCode="0_)"/>
    <numFmt numFmtId="165" formatCode="0.00_)"/>
    <numFmt numFmtId="166" formatCode=";;;"/>
    <numFmt numFmtId="167" formatCode="0.00000_)"/>
    <numFmt numFmtId="168" formatCode="0.0000%"/>
    <numFmt numFmtId="169" formatCode="0.000000_)"/>
    <numFmt numFmtId="170" formatCode="0.000_)"/>
    <numFmt numFmtId="171" formatCode="0.0000_)"/>
    <numFmt numFmtId="172" formatCode="&quot;$&quot;#,##0"/>
    <numFmt numFmtId="173" formatCode="&quot;$&quot;#,##0.00"/>
    <numFmt numFmtId="174" formatCode="###00000;###00000"/>
    <numFmt numFmtId="175" formatCode="00000"/>
    <numFmt numFmtId="176" formatCode="###0;###0"/>
    <numFmt numFmtId="178" formatCode="0.00000000000000"/>
  </numFmts>
  <fonts count="35" x14ac:knownFonts="1">
    <font>
      <sz val="10"/>
      <name val="MS Sans Serif"/>
    </font>
    <font>
      <b/>
      <sz val="10"/>
      <name val="MS Sans Serif"/>
    </font>
    <font>
      <sz val="10"/>
      <name val="Courier"/>
      <family val="3"/>
    </font>
    <font>
      <sz val="10"/>
      <name val="Times New Roman"/>
      <family val="1"/>
    </font>
    <font>
      <sz val="11"/>
      <name val="Times New Roman"/>
      <family val="1"/>
    </font>
    <font>
      <sz val="11"/>
      <color indexed="12"/>
      <name val="Times New Roman"/>
      <family val="1"/>
    </font>
    <font>
      <sz val="11"/>
      <name val="Courier"/>
      <family val="3"/>
    </font>
    <font>
      <b/>
      <sz val="11"/>
      <name val="Times New Roman"/>
      <family val="1"/>
    </font>
    <font>
      <b/>
      <sz val="11"/>
      <color indexed="12"/>
      <name val="Times New Roman"/>
      <family val="1"/>
    </font>
    <font>
      <b/>
      <sz val="11"/>
      <name val="Times New Roman"/>
      <family val="1"/>
    </font>
    <font>
      <b/>
      <u/>
      <sz val="11"/>
      <name val="Times New Roman"/>
      <family val="1"/>
    </font>
    <font>
      <b/>
      <u/>
      <sz val="10"/>
      <name val="MS Sans Serif"/>
      <family val="2"/>
    </font>
    <font>
      <sz val="8"/>
      <color indexed="81"/>
      <name val="Tahoma"/>
      <family val="2"/>
    </font>
    <font>
      <b/>
      <sz val="8"/>
      <color indexed="81"/>
      <name val="Tahoma"/>
      <family val="2"/>
    </font>
    <font>
      <sz val="11"/>
      <color indexed="12"/>
      <name val="Courier"/>
      <family val="3"/>
    </font>
    <font>
      <b/>
      <u/>
      <sz val="11"/>
      <color indexed="12"/>
      <name val="Times New Roman"/>
      <family val="1"/>
    </font>
    <font>
      <sz val="10"/>
      <color indexed="8"/>
      <name val="Arial"/>
      <family val="2"/>
    </font>
    <font>
      <sz val="10"/>
      <color indexed="8"/>
      <name val="Arial"/>
      <family val="1"/>
      <charset val="204"/>
    </font>
    <font>
      <b/>
      <sz val="10"/>
      <color rgb="FFC00000"/>
      <name val="Arial"/>
      <family val="2"/>
    </font>
    <font>
      <sz val="10"/>
      <color theme="1"/>
      <name val="Calibri"/>
      <family val="2"/>
      <scheme val="minor"/>
    </font>
    <font>
      <sz val="11"/>
      <name val="Calibri"/>
      <family val="2"/>
    </font>
    <font>
      <sz val="10"/>
      <color indexed="12"/>
      <name val="Times New Roman"/>
      <family val="1"/>
    </font>
    <font>
      <sz val="10"/>
      <name val="MS Sans Serif"/>
      <family val="2"/>
    </font>
    <font>
      <b/>
      <sz val="9"/>
      <color indexed="81"/>
      <name val="Tahoma"/>
      <family val="2"/>
    </font>
    <font>
      <sz val="9"/>
      <color indexed="81"/>
      <name val="Tahoma"/>
      <family val="2"/>
    </font>
    <font>
      <sz val="11"/>
      <color rgb="FF0000FF"/>
      <name val="Times New Roman"/>
      <family val="1"/>
    </font>
    <font>
      <sz val="10"/>
      <name val="Courier New"/>
      <family val="3"/>
    </font>
    <font>
      <b/>
      <u/>
      <sz val="10"/>
      <name val="Courier New"/>
      <family val="3"/>
    </font>
    <font>
      <b/>
      <sz val="12"/>
      <name val="Times New Roman"/>
      <family val="1"/>
    </font>
    <font>
      <sz val="10"/>
      <color rgb="FF0000FF"/>
      <name val="Times New Roman"/>
      <family val="1"/>
    </font>
    <font>
      <sz val="9"/>
      <color rgb="FF0000FF"/>
      <name val="Times New Roman"/>
      <family val="1"/>
    </font>
    <font>
      <sz val="8"/>
      <color rgb="FFFF0000"/>
      <name val="Times New Roman"/>
      <family val="1"/>
    </font>
    <font>
      <sz val="11"/>
      <color rgb="FFFF0000"/>
      <name val="Times New Roman"/>
      <family val="1"/>
    </font>
    <font>
      <b/>
      <sz val="11"/>
      <color rgb="FFFF0000"/>
      <name val="Times New Roman"/>
      <family val="1"/>
    </font>
    <font>
      <b/>
      <sz val="10"/>
      <color rgb="FFFF0000"/>
      <name val="Times New Roman"/>
      <family val="1"/>
    </font>
  </fonts>
  <fills count="17">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2"/>
        <bgColor indexed="9"/>
      </patternFill>
    </fill>
    <fill>
      <patternFill patternType="solid">
        <fgColor indexed="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99"/>
        <bgColor indexed="64"/>
      </patternFill>
    </fill>
  </fills>
  <borders count="41">
    <border>
      <left/>
      <right/>
      <top/>
      <bottom/>
      <diagonal/>
    </border>
    <border>
      <left/>
      <right/>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double">
        <color indexed="64"/>
      </top>
      <bottom style="hair">
        <color indexed="64"/>
      </bottom>
      <diagonal/>
    </border>
    <border>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right/>
      <top style="thin">
        <color indexed="64"/>
      </top>
      <bottom style="hair">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style="hair">
        <color indexed="64"/>
      </left>
      <right/>
      <top/>
      <bottom style="thin">
        <color indexed="64"/>
      </bottom>
      <diagonal/>
    </border>
  </borders>
  <cellStyleXfs count="3">
    <xf numFmtId="0" fontId="0" fillId="0" borderId="0"/>
    <xf numFmtId="0" fontId="16" fillId="0" borderId="0"/>
    <xf numFmtId="7" fontId="2" fillId="0" borderId="0"/>
  </cellStyleXfs>
  <cellXfs count="263">
    <xf numFmtId="0" fontId="0" fillId="0" borderId="0" xfId="0"/>
    <xf numFmtId="7" fontId="4" fillId="0" borderId="0" xfId="2" applyNumberFormat="1" applyFont="1" applyAlignment="1" applyProtection="1">
      <alignment horizontal="fill"/>
      <protection locked="0"/>
    </xf>
    <xf numFmtId="7" fontId="4" fillId="0" borderId="0" xfId="2" applyFont="1" applyProtection="1">
      <protection locked="0"/>
    </xf>
    <xf numFmtId="7" fontId="4" fillId="0" borderId="1" xfId="2" applyNumberFormat="1" applyFont="1" applyBorder="1" applyAlignment="1" applyProtection="1">
      <alignment horizontal="center"/>
      <protection locked="0"/>
    </xf>
    <xf numFmtId="7" fontId="4" fillId="0" borderId="1" xfId="2" applyFont="1" applyBorder="1" applyProtection="1">
      <protection locked="0"/>
    </xf>
    <xf numFmtId="7" fontId="4" fillId="0" borderId="0" xfId="2" applyFont="1"/>
    <xf numFmtId="7" fontId="4" fillId="0" borderId="0" xfId="2" applyNumberFormat="1" applyFont="1" applyAlignment="1" applyProtection="1">
      <alignment horizontal="left"/>
    </xf>
    <xf numFmtId="7" fontId="4" fillId="0" borderId="0" xfId="2" applyNumberFormat="1" applyFont="1" applyAlignment="1" applyProtection="1">
      <alignment horizontal="center"/>
    </xf>
    <xf numFmtId="164" fontId="4" fillId="0" borderId="0" xfId="2" applyNumberFormat="1" applyFont="1" applyProtection="1"/>
    <xf numFmtId="7" fontId="4" fillId="0" borderId="2" xfId="2" applyFont="1" applyBorder="1" applyAlignment="1">
      <alignment horizontal="center"/>
    </xf>
    <xf numFmtId="5" fontId="4" fillId="0" borderId="0" xfId="2" applyNumberFormat="1" applyFont="1" applyProtection="1">
      <protection locked="0"/>
    </xf>
    <xf numFmtId="7" fontId="4" fillId="0" borderId="0" xfId="2" applyNumberFormat="1" applyFont="1" applyAlignment="1" applyProtection="1">
      <alignment horizontal="center"/>
      <protection locked="0"/>
    </xf>
    <xf numFmtId="0" fontId="4" fillId="0" borderId="0" xfId="2" applyNumberFormat="1" applyFont="1" applyProtection="1"/>
    <xf numFmtId="164" fontId="5" fillId="0" borderId="0" xfId="2" applyNumberFormat="1" applyFont="1" applyProtection="1">
      <protection locked="0"/>
    </xf>
    <xf numFmtId="7" fontId="5" fillId="0" borderId="0" xfId="2" applyNumberFormat="1" applyFont="1" applyProtection="1">
      <protection locked="0"/>
    </xf>
    <xf numFmtId="10" fontId="4" fillId="0" borderId="0" xfId="2" applyNumberFormat="1" applyFont="1" applyProtection="1">
      <protection locked="0"/>
    </xf>
    <xf numFmtId="7" fontId="4" fillId="0" borderId="0" xfId="2" applyNumberFormat="1" applyFont="1" applyProtection="1"/>
    <xf numFmtId="5" fontId="4" fillId="0" borderId="0" xfId="2" applyNumberFormat="1" applyFont="1" applyProtection="1"/>
    <xf numFmtId="10" fontId="4" fillId="0" borderId="0" xfId="2" applyNumberFormat="1" applyFont="1" applyProtection="1"/>
    <xf numFmtId="164" fontId="4" fillId="0" borderId="0" xfId="2" applyNumberFormat="1" applyFont="1" applyAlignment="1" applyProtection="1">
      <alignment horizontal="center"/>
      <protection locked="0"/>
    </xf>
    <xf numFmtId="164" fontId="4" fillId="0" borderId="0" xfId="2" applyNumberFormat="1" applyFont="1" applyAlignment="1" applyProtection="1">
      <alignment horizontal="right"/>
    </xf>
    <xf numFmtId="164" fontId="4" fillId="0" borderId="0" xfId="2" applyNumberFormat="1" applyFont="1" applyAlignment="1" applyProtection="1">
      <alignment horizontal="left"/>
    </xf>
    <xf numFmtId="7" fontId="4" fillId="0" borderId="0" xfId="2" applyNumberFormat="1" applyFont="1" applyAlignment="1" applyProtection="1">
      <alignment horizontal="left"/>
      <protection locked="0"/>
    </xf>
    <xf numFmtId="166" fontId="4" fillId="0" borderId="0" xfId="2" applyNumberFormat="1" applyFont="1" applyProtection="1">
      <protection locked="0"/>
    </xf>
    <xf numFmtId="7" fontId="5" fillId="0" borderId="0" xfId="2" applyNumberFormat="1" applyFont="1" applyAlignment="1" applyProtection="1">
      <alignment horizontal="left"/>
      <protection locked="0"/>
    </xf>
    <xf numFmtId="164" fontId="4" fillId="0" borderId="0" xfId="2" applyNumberFormat="1" applyFont="1" applyProtection="1">
      <protection locked="0"/>
    </xf>
    <xf numFmtId="10" fontId="5" fillId="0" borderId="0" xfId="2" applyNumberFormat="1" applyFont="1" applyProtection="1">
      <protection locked="0"/>
    </xf>
    <xf numFmtId="10" fontId="7" fillId="0" borderId="0" xfId="2" applyNumberFormat="1" applyFont="1" applyProtection="1"/>
    <xf numFmtId="165" fontId="5" fillId="0" borderId="0" xfId="2" applyNumberFormat="1" applyFont="1" applyProtection="1">
      <protection locked="0"/>
    </xf>
    <xf numFmtId="164" fontId="6" fillId="0" borderId="0" xfId="2" applyNumberFormat="1" applyFont="1" applyAlignment="1">
      <alignment horizontal="left"/>
    </xf>
    <xf numFmtId="5" fontId="5" fillId="0" borderId="0" xfId="2" applyNumberFormat="1" applyFont="1" applyAlignment="1" applyProtection="1">
      <alignment horizontal="fill"/>
      <protection locked="0"/>
    </xf>
    <xf numFmtId="167" fontId="7" fillId="0" borderId="0" xfId="2" applyNumberFormat="1" applyFont="1" applyProtection="1"/>
    <xf numFmtId="5" fontId="4" fillId="0" borderId="0" xfId="2" applyNumberFormat="1" applyFont="1" applyAlignment="1" applyProtection="1">
      <alignment horizontal="left"/>
    </xf>
    <xf numFmtId="168" fontId="4" fillId="0" borderId="0" xfId="2" applyNumberFormat="1" applyFont="1" applyProtection="1"/>
    <xf numFmtId="7" fontId="6" fillId="0" borderId="0" xfId="2" applyFont="1"/>
    <xf numFmtId="169" fontId="4" fillId="0" borderId="0" xfId="2" applyNumberFormat="1" applyFont="1" applyProtection="1"/>
    <xf numFmtId="167" fontId="4" fillId="0" borderId="0" xfId="2" applyNumberFormat="1" applyFont="1" applyProtection="1"/>
    <xf numFmtId="7" fontId="4" fillId="0" borderId="3" xfId="2" applyFont="1" applyBorder="1"/>
    <xf numFmtId="7" fontId="4" fillId="0" borderId="4" xfId="2" applyFont="1" applyBorder="1"/>
    <xf numFmtId="7" fontId="5" fillId="0" borderId="1" xfId="2" applyNumberFormat="1" applyFont="1" applyBorder="1" applyProtection="1">
      <protection locked="0"/>
    </xf>
    <xf numFmtId="10" fontId="4" fillId="0" borderId="1" xfId="2" applyNumberFormat="1" applyFont="1" applyBorder="1" applyProtection="1">
      <protection locked="0"/>
    </xf>
    <xf numFmtId="7" fontId="4" fillId="0" borderId="1" xfId="2" applyNumberFormat="1" applyFont="1" applyBorder="1" applyProtection="1"/>
    <xf numFmtId="5" fontId="4" fillId="0" borderId="1" xfId="2" applyNumberFormat="1" applyFont="1" applyBorder="1" applyProtection="1"/>
    <xf numFmtId="10" fontId="4" fillId="0" borderId="1" xfId="2" applyNumberFormat="1" applyFont="1" applyBorder="1" applyProtection="1"/>
    <xf numFmtId="7" fontId="4" fillId="0" borderId="3" xfId="2" applyNumberFormat="1" applyFont="1" applyBorder="1" applyAlignment="1" applyProtection="1">
      <alignment horizontal="left"/>
    </xf>
    <xf numFmtId="166" fontId="4" fillId="0" borderId="0" xfId="2" applyNumberFormat="1" applyFont="1" applyProtection="1"/>
    <xf numFmtId="10" fontId="4" fillId="0" borderId="0" xfId="2" applyNumberFormat="1" applyFont="1" applyAlignment="1" applyProtection="1">
      <alignment horizontal="center"/>
    </xf>
    <xf numFmtId="5" fontId="4" fillId="0" borderId="0" xfId="2" applyNumberFormat="1" applyFont="1" applyAlignment="1" applyProtection="1">
      <alignment horizontal="center"/>
    </xf>
    <xf numFmtId="165" fontId="4" fillId="0" borderId="0" xfId="2" applyNumberFormat="1" applyFont="1" applyProtection="1"/>
    <xf numFmtId="7" fontId="4" fillId="0" borderId="1" xfId="2" applyFont="1" applyBorder="1"/>
    <xf numFmtId="7" fontId="4" fillId="0" borderId="1" xfId="2" applyNumberFormat="1" applyFont="1" applyBorder="1" applyAlignment="1" applyProtection="1">
      <alignment horizontal="center"/>
    </xf>
    <xf numFmtId="168" fontId="4" fillId="0" borderId="1" xfId="2" applyNumberFormat="1" applyFont="1" applyBorder="1" applyProtection="1"/>
    <xf numFmtId="10" fontId="4" fillId="0" borderId="1" xfId="2" applyNumberFormat="1" applyFont="1" applyBorder="1" applyAlignment="1" applyProtection="1">
      <alignment horizontal="center"/>
    </xf>
    <xf numFmtId="5" fontId="4" fillId="0" borderId="1" xfId="2" applyNumberFormat="1" applyFont="1" applyBorder="1" applyAlignment="1" applyProtection="1">
      <alignment horizontal="center"/>
    </xf>
    <xf numFmtId="7" fontId="7" fillId="0" borderId="0" xfId="2" applyNumberFormat="1" applyFont="1" applyAlignment="1" applyProtection="1">
      <alignment horizontal="left"/>
    </xf>
    <xf numFmtId="168" fontId="4" fillId="0" borderId="0" xfId="2" applyNumberFormat="1" applyFont="1" applyProtection="1">
      <protection locked="0"/>
    </xf>
    <xf numFmtId="7" fontId="4" fillId="0" borderId="1" xfId="2" applyNumberFormat="1" applyFont="1" applyBorder="1" applyAlignment="1" applyProtection="1">
      <alignment horizontal="left"/>
    </xf>
    <xf numFmtId="7" fontId="4" fillId="0" borderId="1" xfId="2" applyNumberFormat="1" applyFont="1" applyBorder="1" applyAlignment="1" applyProtection="1">
      <alignment horizontal="right"/>
    </xf>
    <xf numFmtId="167" fontId="4" fillId="0" borderId="5" xfId="2" applyNumberFormat="1" applyFont="1" applyBorder="1" applyAlignment="1" applyProtection="1">
      <alignment horizontal="center"/>
    </xf>
    <xf numFmtId="164" fontId="4" fillId="0" borderId="3" xfId="2" applyNumberFormat="1" applyFont="1" applyBorder="1" applyProtection="1"/>
    <xf numFmtId="7" fontId="7" fillId="0" borderId="1" xfId="2" applyNumberFormat="1" applyFont="1" applyBorder="1" applyAlignment="1" applyProtection="1">
      <alignment horizontal="left"/>
    </xf>
    <xf numFmtId="5" fontId="7" fillId="0" borderId="1" xfId="2" applyNumberFormat="1" applyFont="1" applyBorder="1" applyAlignment="1" applyProtection="1">
      <alignment horizontal="center"/>
    </xf>
    <xf numFmtId="164" fontId="4" fillId="0" borderId="0" xfId="2" applyNumberFormat="1" applyFont="1" applyAlignment="1" applyProtection="1">
      <alignment horizontal="center"/>
    </xf>
    <xf numFmtId="5" fontId="7" fillId="0" borderId="0" xfId="2" applyNumberFormat="1" applyFont="1" applyProtection="1"/>
    <xf numFmtId="168" fontId="4" fillId="0" borderId="0" xfId="2" applyNumberFormat="1" applyFont="1" applyAlignment="1" applyProtection="1">
      <alignment horizontal="center"/>
    </xf>
    <xf numFmtId="170" fontId="4" fillId="0" borderId="0" xfId="2" applyNumberFormat="1" applyFont="1" applyProtection="1"/>
    <xf numFmtId="170" fontId="4" fillId="0" borderId="0" xfId="2" applyNumberFormat="1" applyFont="1" applyAlignment="1" applyProtection="1">
      <alignment horizontal="center"/>
    </xf>
    <xf numFmtId="170" fontId="4" fillId="0" borderId="4" xfId="2" applyNumberFormat="1" applyFont="1" applyBorder="1" applyProtection="1"/>
    <xf numFmtId="5" fontId="7" fillId="0" borderId="1" xfId="2" applyNumberFormat="1" applyFont="1" applyBorder="1" applyProtection="1"/>
    <xf numFmtId="164" fontId="4" fillId="0" borderId="1" xfId="2" applyNumberFormat="1" applyFont="1" applyBorder="1" applyAlignment="1" applyProtection="1">
      <alignment horizontal="center"/>
    </xf>
    <xf numFmtId="167" fontId="4" fillId="0" borderId="1" xfId="2" applyNumberFormat="1" applyFont="1" applyBorder="1" applyProtection="1"/>
    <xf numFmtId="5" fontId="4" fillId="0" borderId="5" xfId="2" applyNumberFormat="1" applyFont="1" applyBorder="1" applyProtection="1"/>
    <xf numFmtId="5" fontId="4" fillId="0" borderId="1" xfId="2" applyNumberFormat="1" applyFont="1" applyBorder="1" applyProtection="1">
      <protection locked="0"/>
    </xf>
    <xf numFmtId="7" fontId="4" fillId="0" borderId="0" xfId="2" quotePrefix="1" applyNumberFormat="1" applyFont="1" applyAlignment="1" applyProtection="1">
      <alignment horizontal="fill"/>
    </xf>
    <xf numFmtId="7" fontId="4" fillId="0" borderId="6" xfId="2" applyNumberFormat="1" applyFont="1" applyBorder="1" applyAlignment="1" applyProtection="1">
      <alignment horizontal="left"/>
    </xf>
    <xf numFmtId="7" fontId="4" fillId="0" borderId="2" xfId="2" applyFont="1" applyBorder="1"/>
    <xf numFmtId="10" fontId="7" fillId="0" borderId="2" xfId="2" applyNumberFormat="1" applyFont="1" applyBorder="1" applyAlignment="1" applyProtection="1">
      <alignment horizontal="center"/>
    </xf>
    <xf numFmtId="7" fontId="4" fillId="0" borderId="7" xfId="2" applyFont="1" applyBorder="1"/>
    <xf numFmtId="5" fontId="7" fillId="0" borderId="8" xfId="2" applyNumberFormat="1" applyFont="1" applyBorder="1" applyProtection="1"/>
    <xf numFmtId="171" fontId="4" fillId="0" borderId="0" xfId="2" applyNumberFormat="1" applyFont="1" applyProtection="1"/>
    <xf numFmtId="7" fontId="3" fillId="0" borderId="3" xfId="2" applyNumberFormat="1" applyFont="1" applyBorder="1" applyAlignment="1" applyProtection="1">
      <alignment horizontal="left"/>
    </xf>
    <xf numFmtId="7" fontId="4" fillId="0" borderId="0" xfId="2" quotePrefix="1" applyNumberFormat="1" applyFont="1" applyAlignment="1" applyProtection="1">
      <alignment horizontal="center"/>
      <protection locked="0"/>
    </xf>
    <xf numFmtId="7" fontId="4" fillId="0" borderId="1" xfId="2" quotePrefix="1" applyNumberFormat="1" applyFont="1" applyBorder="1" applyAlignment="1" applyProtection="1">
      <alignment horizontal="center"/>
      <protection locked="0"/>
    </xf>
    <xf numFmtId="164" fontId="4" fillId="0" borderId="1" xfId="2" applyNumberFormat="1" applyFont="1" applyBorder="1" applyProtection="1"/>
    <xf numFmtId="7" fontId="4" fillId="0" borderId="1" xfId="2" quotePrefix="1" applyNumberFormat="1" applyFont="1" applyBorder="1" applyAlignment="1" applyProtection="1">
      <alignment horizontal="left"/>
      <protection locked="0"/>
    </xf>
    <xf numFmtId="7" fontId="4" fillId="0" borderId="0" xfId="2" quotePrefix="1" applyFont="1" applyAlignment="1" applyProtection="1">
      <alignment horizontal="left"/>
      <protection locked="0"/>
    </xf>
    <xf numFmtId="7" fontId="4" fillId="0" borderId="0" xfId="2" quotePrefix="1" applyNumberFormat="1" applyFont="1" applyAlignment="1" applyProtection="1">
      <alignment horizontal="left"/>
      <protection locked="0"/>
    </xf>
    <xf numFmtId="7" fontId="4" fillId="0" borderId="0" xfId="2" applyFont="1" applyAlignment="1">
      <alignment horizontal="center"/>
    </xf>
    <xf numFmtId="7" fontId="4" fillId="0" borderId="1" xfId="2" applyFont="1" applyBorder="1" applyAlignment="1">
      <alignment horizontal="center"/>
    </xf>
    <xf numFmtId="7" fontId="4" fillId="0" borderId="0" xfId="2" applyNumberFormat="1" applyFont="1" applyAlignment="1" applyProtection="1">
      <protection locked="0"/>
    </xf>
    <xf numFmtId="7" fontId="3" fillId="0" borderId="0" xfId="2" applyNumberFormat="1" applyFont="1" applyAlignment="1" applyProtection="1">
      <alignment horizontal="center"/>
      <protection locked="0"/>
    </xf>
    <xf numFmtId="7" fontId="9" fillId="2" borderId="9" xfId="2" applyFont="1" applyFill="1" applyBorder="1" applyAlignment="1">
      <alignment horizontal="center"/>
    </xf>
    <xf numFmtId="7" fontId="9" fillId="2" borderId="10" xfId="2" quotePrefix="1" applyNumberFormat="1" applyFont="1" applyFill="1" applyBorder="1" applyAlignment="1" applyProtection="1">
      <alignment horizontal="center"/>
    </xf>
    <xf numFmtId="164" fontId="9" fillId="2" borderId="10" xfId="2" applyNumberFormat="1" applyFont="1" applyFill="1" applyBorder="1" applyAlignment="1" applyProtection="1">
      <alignment horizontal="center"/>
    </xf>
    <xf numFmtId="7" fontId="9" fillId="2" borderId="10" xfId="2" applyNumberFormat="1" applyFont="1" applyFill="1" applyBorder="1" applyAlignment="1" applyProtection="1">
      <alignment horizontal="center"/>
    </xf>
    <xf numFmtId="165" fontId="9" fillId="2" borderId="10" xfId="2" applyNumberFormat="1" applyFont="1" applyFill="1" applyBorder="1" applyAlignment="1" applyProtection="1">
      <alignment horizontal="center"/>
    </xf>
    <xf numFmtId="7" fontId="9" fillId="2" borderId="11" xfId="2" applyFont="1" applyFill="1" applyBorder="1" applyAlignment="1">
      <alignment horizontal="center"/>
    </xf>
    <xf numFmtId="7" fontId="9" fillId="2" borderId="12" xfId="2" applyNumberFormat="1" applyFont="1" applyFill="1" applyBorder="1" applyAlignment="1" applyProtection="1">
      <alignment horizontal="fill"/>
    </xf>
    <xf numFmtId="7" fontId="9" fillId="2" borderId="12" xfId="2" applyNumberFormat="1" applyFont="1" applyFill="1" applyBorder="1" applyAlignment="1" applyProtection="1">
      <alignment horizontal="center"/>
    </xf>
    <xf numFmtId="165" fontId="9" fillId="2" borderId="12" xfId="2" applyNumberFormat="1" applyFont="1" applyFill="1" applyBorder="1" applyAlignment="1" applyProtection="1">
      <alignment horizontal="fill"/>
    </xf>
    <xf numFmtId="0" fontId="5" fillId="3" borderId="13" xfId="2" applyNumberFormat="1" applyFont="1" applyFill="1" applyBorder="1" applyProtection="1">
      <protection locked="0"/>
    </xf>
    <xf numFmtId="3" fontId="5" fillId="3" borderId="13" xfId="2" applyNumberFormat="1" applyFont="1" applyFill="1" applyBorder="1" applyProtection="1">
      <protection locked="0"/>
    </xf>
    <xf numFmtId="164" fontId="5" fillId="3" borderId="13" xfId="2" applyNumberFormat="1" applyFont="1" applyFill="1" applyBorder="1" applyProtection="1">
      <protection locked="0"/>
    </xf>
    <xf numFmtId="7" fontId="5" fillId="3" borderId="13" xfId="2" applyNumberFormat="1" applyFont="1" applyFill="1" applyBorder="1" applyProtection="1">
      <protection locked="0"/>
    </xf>
    <xf numFmtId="164" fontId="4" fillId="0" borderId="0" xfId="2" applyNumberFormat="1" applyFont="1" applyBorder="1" applyAlignment="1" applyProtection="1">
      <alignment horizontal="center"/>
    </xf>
    <xf numFmtId="5" fontId="5" fillId="3" borderId="14" xfId="2" applyNumberFormat="1" applyFont="1" applyFill="1" applyBorder="1" applyProtection="1">
      <protection locked="0"/>
    </xf>
    <xf numFmtId="5" fontId="5" fillId="3" borderId="15" xfId="2" applyNumberFormat="1" applyFont="1" applyFill="1" applyBorder="1" applyProtection="1">
      <protection locked="0"/>
    </xf>
    <xf numFmtId="49" fontId="5" fillId="3" borderId="13" xfId="2" quotePrefix="1" applyNumberFormat="1" applyFont="1" applyFill="1" applyBorder="1" applyAlignment="1" applyProtection="1">
      <alignment horizontal="center"/>
      <protection locked="0"/>
    </xf>
    <xf numFmtId="10" fontId="5" fillId="3" borderId="13" xfId="2" applyNumberFormat="1" applyFont="1" applyFill="1" applyBorder="1" applyAlignment="1" applyProtection="1">
      <alignment horizontal="center"/>
      <protection locked="0"/>
    </xf>
    <xf numFmtId="10" fontId="5" fillId="3" borderId="13" xfId="2" applyNumberFormat="1" applyFont="1" applyFill="1" applyBorder="1" applyProtection="1">
      <protection locked="0"/>
    </xf>
    <xf numFmtId="10" fontId="5" fillId="3" borderId="16" xfId="2" applyNumberFormat="1" applyFont="1" applyFill="1" applyBorder="1" applyProtection="1">
      <protection locked="0"/>
    </xf>
    <xf numFmtId="7" fontId="5" fillId="3" borderId="14" xfId="2" applyNumberFormat="1" applyFont="1" applyFill="1" applyBorder="1" applyProtection="1">
      <protection locked="0"/>
    </xf>
    <xf numFmtId="7" fontId="4" fillId="0" borderId="17" xfId="2" applyFont="1" applyBorder="1"/>
    <xf numFmtId="7" fontId="9" fillId="0" borderId="1" xfId="2" quotePrefix="1" applyNumberFormat="1" applyFont="1" applyBorder="1" applyAlignment="1" applyProtection="1">
      <alignment horizontal="left"/>
    </xf>
    <xf numFmtId="7" fontId="9" fillId="0" borderId="1" xfId="2" applyNumberFormat="1" applyFont="1" applyBorder="1" applyAlignment="1" applyProtection="1">
      <alignment horizontal="left"/>
    </xf>
    <xf numFmtId="167" fontId="5" fillId="3" borderId="13" xfId="2" applyNumberFormat="1" applyFont="1" applyFill="1" applyBorder="1" applyProtection="1">
      <protection locked="0"/>
    </xf>
    <xf numFmtId="7" fontId="4" fillId="3" borderId="13" xfId="2" applyFont="1" applyFill="1" applyBorder="1" applyProtection="1">
      <protection locked="0"/>
    </xf>
    <xf numFmtId="3" fontId="5" fillId="3" borderId="15" xfId="2" applyNumberFormat="1" applyFont="1" applyFill="1" applyBorder="1" applyProtection="1">
      <protection locked="0"/>
    </xf>
    <xf numFmtId="164" fontId="5" fillId="3" borderId="15" xfId="2" applyNumberFormat="1" applyFont="1" applyFill="1" applyBorder="1" applyProtection="1">
      <protection locked="0"/>
    </xf>
    <xf numFmtId="7" fontId="5" fillId="3" borderId="15" xfId="2" applyNumberFormat="1" applyFont="1" applyFill="1" applyBorder="1" applyProtection="1">
      <protection locked="0"/>
    </xf>
    <xf numFmtId="5" fontId="5" fillId="3" borderId="13" xfId="2" applyNumberFormat="1" applyFont="1" applyFill="1" applyBorder="1" applyProtection="1">
      <protection locked="0"/>
    </xf>
    <xf numFmtId="5" fontId="4" fillId="0" borderId="17" xfId="2" applyNumberFormat="1" applyFont="1" applyBorder="1" applyProtection="1"/>
    <xf numFmtId="10" fontId="5" fillId="3" borderId="15" xfId="2" applyNumberFormat="1" applyFont="1" applyFill="1" applyBorder="1" applyProtection="1">
      <protection locked="0"/>
    </xf>
    <xf numFmtId="10" fontId="5" fillId="3" borderId="18" xfId="2" applyNumberFormat="1" applyFont="1" applyFill="1" applyBorder="1" applyProtection="1">
      <protection locked="0"/>
    </xf>
    <xf numFmtId="3" fontId="5" fillId="3" borderId="18" xfId="2" applyNumberFormat="1" applyFont="1" applyFill="1" applyBorder="1" applyProtection="1">
      <protection locked="0"/>
    </xf>
    <xf numFmtId="164" fontId="5" fillId="3" borderId="18" xfId="2" applyNumberFormat="1" applyFont="1" applyFill="1" applyBorder="1" applyProtection="1">
      <protection locked="0"/>
    </xf>
    <xf numFmtId="7" fontId="5" fillId="3" borderId="18" xfId="2" applyNumberFormat="1" applyFont="1" applyFill="1" applyBorder="1" applyProtection="1">
      <protection locked="0"/>
    </xf>
    <xf numFmtId="164" fontId="5" fillId="3" borderId="18" xfId="2" applyNumberFormat="1" applyFont="1" applyFill="1" applyBorder="1" applyAlignment="1" applyProtection="1">
      <alignment horizontal="center"/>
      <protection locked="0"/>
    </xf>
    <xf numFmtId="164" fontId="5" fillId="3" borderId="15" xfId="2" quotePrefix="1" applyNumberFormat="1" applyFont="1" applyFill="1" applyBorder="1" applyAlignment="1" applyProtection="1">
      <alignment horizontal="left"/>
      <protection locked="0"/>
    </xf>
    <xf numFmtId="7" fontId="4" fillId="3" borderId="15" xfId="2" applyFont="1" applyFill="1" applyBorder="1" applyProtection="1">
      <protection locked="0"/>
    </xf>
    <xf numFmtId="7" fontId="4" fillId="3" borderId="15" xfId="2" applyNumberFormat="1" applyFont="1" applyFill="1" applyBorder="1" applyAlignment="1" applyProtection="1">
      <alignment horizontal="fill"/>
      <protection locked="0"/>
    </xf>
    <xf numFmtId="7" fontId="5" fillId="3" borderId="19" xfId="2" applyNumberFormat="1" applyFont="1" applyFill="1" applyBorder="1" applyAlignment="1" applyProtection="1">
      <alignment horizontal="left"/>
      <protection locked="0"/>
    </xf>
    <xf numFmtId="5" fontId="4" fillId="3" borderId="20" xfId="2" applyNumberFormat="1" applyFont="1" applyFill="1" applyBorder="1" applyProtection="1">
      <protection locked="0"/>
    </xf>
    <xf numFmtId="0" fontId="0" fillId="0" borderId="21" xfId="0" pivotButton="1" applyBorder="1"/>
    <xf numFmtId="0" fontId="0" fillId="0" borderId="21" xfId="0" applyBorder="1"/>
    <xf numFmtId="0" fontId="0" fillId="0" borderId="22" xfId="0" applyBorder="1"/>
    <xf numFmtId="7" fontId="14" fillId="3" borderId="0" xfId="2" applyFont="1" applyFill="1" applyProtection="1">
      <protection locked="0"/>
    </xf>
    <xf numFmtId="7" fontId="9" fillId="0" borderId="0" xfId="2" applyFont="1" applyProtection="1">
      <protection locked="0"/>
    </xf>
    <xf numFmtId="173" fontId="0" fillId="0" borderId="21" xfId="0" applyNumberFormat="1" applyBorder="1"/>
    <xf numFmtId="1" fontId="0" fillId="0" borderId="23" xfId="0" applyNumberFormat="1" applyBorder="1"/>
    <xf numFmtId="1" fontId="0" fillId="0" borderId="24" xfId="0" applyNumberFormat="1" applyBorder="1"/>
    <xf numFmtId="3" fontId="0" fillId="0" borderId="23" xfId="0" applyNumberFormat="1" applyBorder="1"/>
    <xf numFmtId="3" fontId="0" fillId="0" borderId="24" xfId="0" applyNumberFormat="1" applyBorder="1"/>
    <xf numFmtId="3" fontId="0" fillId="0" borderId="22" xfId="0" applyNumberFormat="1" applyBorder="1"/>
    <xf numFmtId="173" fontId="0" fillId="0" borderId="25" xfId="0" applyNumberFormat="1" applyBorder="1"/>
    <xf numFmtId="173" fontId="0" fillId="0" borderId="26" xfId="0" applyNumberFormat="1" applyBorder="1"/>
    <xf numFmtId="7" fontId="5" fillId="3" borderId="19" xfId="2" quotePrefix="1" applyNumberFormat="1" applyFont="1" applyFill="1" applyBorder="1" applyAlignment="1" applyProtection="1">
      <alignment horizontal="left"/>
      <protection locked="0"/>
    </xf>
    <xf numFmtId="0" fontId="0" fillId="0" borderId="23" xfId="0" applyBorder="1"/>
    <xf numFmtId="0" fontId="0" fillId="0" borderId="24" xfId="0" applyBorder="1"/>
    <xf numFmtId="0" fontId="0" fillId="0" borderId="25" xfId="0" applyBorder="1"/>
    <xf numFmtId="0" fontId="0" fillId="0" borderId="26" xfId="0" applyBorder="1"/>
    <xf numFmtId="172" fontId="0" fillId="0" borderId="22" xfId="0" applyNumberFormat="1" applyBorder="1"/>
    <xf numFmtId="7" fontId="7" fillId="0" borderId="1" xfId="2" applyNumberFormat="1" applyFont="1" applyBorder="1" applyAlignment="1" applyProtection="1">
      <alignment horizontal="center"/>
    </xf>
    <xf numFmtId="172" fontId="8" fillId="3" borderId="15" xfId="2" applyNumberFormat="1" applyFont="1" applyFill="1" applyBorder="1" applyProtection="1">
      <protection locked="0"/>
    </xf>
    <xf numFmtId="172" fontId="7" fillId="0" borderId="15" xfId="2" applyNumberFormat="1" applyFont="1" applyFill="1" applyBorder="1" applyProtection="1">
      <protection locked="0"/>
    </xf>
    <xf numFmtId="172" fontId="8" fillId="3" borderId="13" xfId="2" applyNumberFormat="1" applyFont="1" applyFill="1" applyBorder="1" applyProtection="1">
      <protection locked="0"/>
    </xf>
    <xf numFmtId="172" fontId="7" fillId="0" borderId="13" xfId="2" applyNumberFormat="1" applyFont="1" applyFill="1" applyBorder="1" applyProtection="1">
      <protection locked="0"/>
    </xf>
    <xf numFmtId="7" fontId="7" fillId="0" borderId="0" xfId="2" applyFont="1"/>
    <xf numFmtId="172" fontId="8" fillId="3" borderId="13" xfId="2" applyNumberFormat="1" applyFont="1" applyFill="1" applyBorder="1"/>
    <xf numFmtId="172" fontId="7" fillId="0" borderId="13" xfId="2" applyNumberFormat="1" applyFont="1" applyFill="1" applyBorder="1"/>
    <xf numFmtId="172" fontId="15" fillId="3" borderId="13" xfId="2" applyNumberFormat="1" applyFont="1" applyFill="1" applyBorder="1"/>
    <xf numFmtId="172" fontId="10" fillId="0" borderId="13" xfId="2" applyNumberFormat="1" applyFont="1" applyFill="1" applyBorder="1"/>
    <xf numFmtId="7" fontId="7" fillId="0" borderId="0" xfId="2" applyFont="1" applyAlignment="1">
      <alignment horizontal="right"/>
    </xf>
    <xf numFmtId="172" fontId="7" fillId="0" borderId="0" xfId="2" applyNumberFormat="1" applyFont="1" applyProtection="1"/>
    <xf numFmtId="172" fontId="7" fillId="0" borderId="0" xfId="2" applyNumberFormat="1" applyFont="1"/>
    <xf numFmtId="172" fontId="15" fillId="3" borderId="14" xfId="2" applyNumberFormat="1" applyFont="1" applyFill="1" applyBorder="1" applyProtection="1">
      <protection locked="0"/>
    </xf>
    <xf numFmtId="172" fontId="10" fillId="0" borderId="1" xfId="2" applyNumberFormat="1" applyFont="1" applyBorder="1" applyProtection="1"/>
    <xf numFmtId="172" fontId="8" fillId="3" borderId="27" xfId="2" applyNumberFormat="1" applyFont="1" applyFill="1" applyBorder="1" applyProtection="1"/>
    <xf numFmtId="172" fontId="8" fillId="3" borderId="14" xfId="2" applyNumberFormat="1" applyFont="1" applyFill="1" applyBorder="1" applyProtection="1">
      <protection locked="0"/>
    </xf>
    <xf numFmtId="172" fontId="8" fillId="3" borderId="28" xfId="2" applyNumberFormat="1" applyFont="1" applyFill="1" applyBorder="1" applyProtection="1"/>
    <xf numFmtId="172" fontId="7" fillId="0" borderId="8" xfId="2" applyNumberFormat="1" applyFont="1" applyBorder="1" applyProtection="1"/>
    <xf numFmtId="164" fontId="5" fillId="0" borderId="0" xfId="2" applyNumberFormat="1" applyFont="1" applyAlignment="1" applyProtection="1">
      <alignment horizontal="left"/>
      <protection locked="0"/>
    </xf>
    <xf numFmtId="164" fontId="5" fillId="0" borderId="0" xfId="2" applyNumberFormat="1" applyFont="1" applyAlignment="1" applyProtection="1">
      <alignment horizontal="right"/>
      <protection locked="0"/>
    </xf>
    <xf numFmtId="172" fontId="5" fillId="0" borderId="0" xfId="2" applyNumberFormat="1" applyFont="1" applyProtection="1">
      <protection locked="0"/>
    </xf>
    <xf numFmtId="0" fontId="16" fillId="4" borderId="29" xfId="1" applyFont="1" applyFill="1" applyBorder="1"/>
    <xf numFmtId="0" fontId="18" fillId="0" borderId="30" xfId="1" applyFont="1" applyBorder="1"/>
    <xf numFmtId="0" fontId="17" fillId="0" borderId="29" xfId="0" applyFont="1" applyBorder="1" applyAlignment="1">
      <alignment vertical="top" wrapText="1"/>
    </xf>
    <xf numFmtId="174" fontId="16" fillId="0" borderId="29" xfId="0" quotePrefix="1" applyNumberFormat="1" applyFont="1" applyBorder="1" applyAlignment="1">
      <alignment horizontal="left" vertical="top" wrapText="1"/>
    </xf>
    <xf numFmtId="0" fontId="16" fillId="6" borderId="29" xfId="1" applyFont="1" applyFill="1" applyBorder="1"/>
    <xf numFmtId="0" fontId="16" fillId="6" borderId="31" xfId="1" applyFont="1" applyFill="1" applyBorder="1" applyAlignment="1">
      <alignment vertical="center" wrapText="1"/>
    </xf>
    <xf numFmtId="0" fontId="16" fillId="7" borderId="29" xfId="1" applyFont="1" applyFill="1" applyBorder="1" applyAlignment="1">
      <alignment vertical="center" wrapText="1"/>
    </xf>
    <xf numFmtId="0" fontId="16" fillId="8" borderId="29" xfId="1" applyFont="1" applyFill="1" applyBorder="1" applyAlignment="1">
      <alignment vertical="center"/>
    </xf>
    <xf numFmtId="0" fontId="16" fillId="0" borderId="29" xfId="1" applyFont="1" applyFill="1" applyBorder="1"/>
    <xf numFmtId="175" fontId="16" fillId="0" borderId="29" xfId="1" applyNumberFormat="1" applyFont="1" applyFill="1" applyBorder="1"/>
    <xf numFmtId="0" fontId="16" fillId="9" borderId="29" xfId="1" applyFont="1" applyFill="1" applyBorder="1"/>
    <xf numFmtId="0" fontId="16" fillId="10" borderId="29" xfId="1" applyFont="1" applyFill="1" applyBorder="1" applyAlignment="1">
      <alignment vertical="center" wrapText="1"/>
    </xf>
    <xf numFmtId="0" fontId="16" fillId="11" borderId="29" xfId="1" applyFont="1" applyFill="1" applyBorder="1"/>
    <xf numFmtId="0" fontId="16" fillId="12" borderId="29" xfId="1" applyFont="1" applyFill="1" applyBorder="1" applyAlignment="1">
      <alignment vertical="center" wrapText="1"/>
    </xf>
    <xf numFmtId="0" fontId="16" fillId="0" borderId="29" xfId="1" applyFont="1" applyBorder="1" applyAlignment="1">
      <alignment vertical="center" wrapText="1"/>
    </xf>
    <xf numFmtId="0" fontId="17" fillId="0" borderId="29" xfId="0" applyFont="1" applyBorder="1" applyAlignment="1">
      <alignment horizontal="left" vertical="top" wrapText="1"/>
    </xf>
    <xf numFmtId="176" fontId="16" fillId="0" borderId="29" xfId="0" applyNumberFormat="1" applyFont="1" applyBorder="1" applyAlignment="1">
      <alignment horizontal="left" vertical="top" wrapText="1"/>
    </xf>
    <xf numFmtId="0" fontId="16" fillId="12" borderId="29" xfId="1" applyFont="1" applyFill="1" applyBorder="1"/>
    <xf numFmtId="0" fontId="16" fillId="13" borderId="29" xfId="1" applyFont="1" applyFill="1" applyBorder="1"/>
    <xf numFmtId="0" fontId="16" fillId="14" borderId="29" xfId="1" applyFont="1" applyFill="1" applyBorder="1"/>
    <xf numFmtId="0" fontId="16" fillId="0" borderId="29" xfId="1" applyFont="1" applyBorder="1"/>
    <xf numFmtId="175" fontId="16" fillId="0" borderId="29" xfId="1" applyNumberFormat="1" applyFont="1" applyBorder="1"/>
    <xf numFmtId="0" fontId="16" fillId="7" borderId="29" xfId="1" applyFont="1" applyFill="1" applyBorder="1"/>
    <xf numFmtId="0" fontId="19" fillId="0" borderId="0" xfId="0" applyFont="1"/>
    <xf numFmtId="5" fontId="7" fillId="0" borderId="0" xfId="2" applyNumberFormat="1" applyFont="1"/>
    <xf numFmtId="164" fontId="4" fillId="5" borderId="32" xfId="2" applyNumberFormat="1" applyFont="1" applyFill="1" applyBorder="1" applyProtection="1">
      <protection locked="0"/>
    </xf>
    <xf numFmtId="172" fontId="4" fillId="5" borderId="10" xfId="2" applyNumberFormat="1" applyFont="1" applyFill="1" applyBorder="1" applyProtection="1">
      <protection locked="0"/>
    </xf>
    <xf numFmtId="172" fontId="4" fillId="5" borderId="33" xfId="2" applyNumberFormat="1" applyFont="1" applyFill="1" applyBorder="1" applyProtection="1">
      <protection locked="0"/>
    </xf>
    <xf numFmtId="7" fontId="4" fillId="5" borderId="34" xfId="2" applyFont="1" applyFill="1" applyBorder="1"/>
    <xf numFmtId="172" fontId="4" fillId="5" borderId="31" xfId="2" applyNumberFormat="1" applyFont="1" applyFill="1" applyBorder="1" applyProtection="1"/>
    <xf numFmtId="164" fontId="7" fillId="5" borderId="35" xfId="2" applyNumberFormat="1" applyFont="1" applyFill="1" applyBorder="1" applyProtection="1">
      <protection locked="0"/>
    </xf>
    <xf numFmtId="7" fontId="7" fillId="0" borderId="0" xfId="2" applyNumberFormat="1" applyFont="1" applyAlignment="1" applyProtection="1">
      <alignment horizontal="right"/>
    </xf>
    <xf numFmtId="7" fontId="7" fillId="0" borderId="0" xfId="2" applyNumberFormat="1" applyFont="1" applyBorder="1" applyAlignment="1" applyProtection="1">
      <alignment horizontal="right"/>
    </xf>
    <xf numFmtId="5" fontId="10" fillId="0" borderId="36" xfId="2" applyNumberFormat="1" applyFont="1" applyBorder="1" applyAlignment="1" applyProtection="1">
      <alignment horizontal="center"/>
    </xf>
    <xf numFmtId="0" fontId="11" fillId="0" borderId="37" xfId="0" applyFont="1" applyBorder="1" applyAlignment="1">
      <alignment horizontal="center"/>
    </xf>
    <xf numFmtId="0" fontId="11" fillId="0" borderId="38" xfId="0" applyFont="1" applyBorder="1" applyAlignment="1">
      <alignment horizontal="center"/>
    </xf>
    <xf numFmtId="7" fontId="7" fillId="0" borderId="1" xfId="2" applyNumberFormat="1" applyFont="1" applyBorder="1" applyAlignment="1" applyProtection="1">
      <alignment horizontal="center"/>
      <protection locked="0"/>
    </xf>
    <xf numFmtId="0" fontId="1" fillId="0" borderId="1" xfId="0" applyFont="1" applyBorder="1" applyAlignment="1"/>
    <xf numFmtId="164" fontId="5" fillId="3" borderId="19" xfId="2" quotePrefix="1" applyNumberFormat="1" applyFont="1" applyFill="1" applyBorder="1" applyAlignment="1" applyProtection="1">
      <alignment horizontal="left"/>
      <protection locked="0"/>
    </xf>
    <xf numFmtId="0" fontId="0" fillId="0" borderId="39" xfId="0" applyBorder="1" applyAlignment="1"/>
    <xf numFmtId="0" fontId="0" fillId="0" borderId="20" xfId="0" applyBorder="1" applyAlignment="1"/>
    <xf numFmtId="0" fontId="5" fillId="3" borderId="15" xfId="2" applyNumberFormat="1" applyFont="1" applyFill="1" applyBorder="1" applyProtection="1">
      <protection locked="0"/>
    </xf>
    <xf numFmtId="7" fontId="5" fillId="3" borderId="0" xfId="2" applyNumberFormat="1" applyFont="1" applyFill="1" applyBorder="1" applyProtection="1">
      <protection locked="0"/>
    </xf>
    <xf numFmtId="7" fontId="7" fillId="2" borderId="10" xfId="2" quotePrefix="1" applyNumberFormat="1" applyFont="1" applyFill="1" applyBorder="1" applyAlignment="1" applyProtection="1">
      <alignment horizontal="center"/>
    </xf>
    <xf numFmtId="7" fontId="7" fillId="2" borderId="12" xfId="2" applyNumberFormat="1" applyFont="1" applyFill="1" applyBorder="1" applyAlignment="1" applyProtection="1">
      <alignment horizontal="center"/>
    </xf>
    <xf numFmtId="0" fontId="5" fillId="3" borderId="18" xfId="2" applyNumberFormat="1" applyFont="1" applyFill="1" applyBorder="1" applyProtection="1">
      <protection locked="0"/>
    </xf>
    <xf numFmtId="0" fontId="20" fillId="0" borderId="0" xfId="0" applyFont="1" applyAlignment="1">
      <alignment horizontal="left" vertical="center" indent="8"/>
    </xf>
    <xf numFmtId="0" fontId="20" fillId="0" borderId="0" xfId="0" applyFont="1" applyAlignment="1">
      <alignment horizontal="left" vertical="center" indent="2"/>
    </xf>
    <xf numFmtId="164" fontId="4" fillId="15" borderId="3" xfId="2" applyNumberFormat="1" applyFont="1" applyFill="1" applyBorder="1" applyProtection="1"/>
    <xf numFmtId="49" fontId="21" fillId="3" borderId="13" xfId="2" quotePrefix="1" applyNumberFormat="1" applyFont="1" applyFill="1" applyBorder="1" applyAlignment="1" applyProtection="1">
      <alignment horizontal="center"/>
      <protection locked="0"/>
    </xf>
    <xf numFmtId="168" fontId="7" fillId="0" borderId="0" xfId="2" applyNumberFormat="1" applyFont="1" applyAlignment="1" applyProtection="1">
      <alignment horizontal="center"/>
    </xf>
    <xf numFmtId="7" fontId="7" fillId="0" borderId="0" xfId="2" applyNumberFormat="1" applyFont="1" applyAlignment="1" applyProtection="1">
      <alignment horizontal="center"/>
    </xf>
    <xf numFmtId="7" fontId="7" fillId="0" borderId="4" xfId="2" applyFont="1" applyBorder="1"/>
    <xf numFmtId="7" fontId="4" fillId="0" borderId="6" xfId="2" applyNumberFormat="1" applyFont="1" applyBorder="1" applyAlignment="1" applyProtection="1">
      <alignment horizontal="right"/>
    </xf>
    <xf numFmtId="7" fontId="4" fillId="0" borderId="2" xfId="2" applyNumberFormat="1" applyFont="1" applyBorder="1" applyAlignment="1" applyProtection="1">
      <alignment horizontal="right"/>
    </xf>
    <xf numFmtId="7" fontId="4" fillId="0" borderId="0" xfId="2" applyNumberFormat="1" applyFont="1" applyFill="1" applyBorder="1" applyAlignment="1" applyProtection="1">
      <alignment horizontal="left"/>
    </xf>
    <xf numFmtId="7" fontId="4" fillId="0" borderId="0" xfId="2" quotePrefix="1" applyNumberFormat="1" applyFont="1" applyFill="1" applyBorder="1" applyAlignment="1" applyProtection="1">
      <alignment horizontal="left"/>
    </xf>
    <xf numFmtId="0" fontId="22" fillId="0" borderId="0" xfId="0" applyFont="1"/>
    <xf numFmtId="0" fontId="4" fillId="0" borderId="0" xfId="0" applyFont="1"/>
    <xf numFmtId="178" fontId="0" fillId="0" borderId="0" xfId="0" applyNumberFormat="1"/>
    <xf numFmtId="10" fontId="0" fillId="0" borderId="0" xfId="0" applyNumberFormat="1"/>
    <xf numFmtId="7" fontId="5" fillId="3" borderId="40" xfId="2" applyNumberFormat="1" applyFont="1" applyFill="1" applyBorder="1" applyProtection="1">
      <protection locked="0"/>
    </xf>
    <xf numFmtId="37" fontId="5" fillId="0" borderId="0" xfId="2" applyNumberFormat="1" applyFont="1" applyProtection="1">
      <protection locked="0"/>
    </xf>
    <xf numFmtId="37" fontId="5" fillId="0" borderId="1" xfId="2" applyNumberFormat="1" applyFont="1" applyBorder="1" applyProtection="1">
      <protection locked="0"/>
    </xf>
    <xf numFmtId="37" fontId="25" fillId="0" borderId="0" xfId="2" applyNumberFormat="1" applyFont="1"/>
    <xf numFmtId="7" fontId="7" fillId="0" borderId="0" xfId="2" applyNumberFormat="1" applyFont="1" applyAlignment="1" applyProtection="1">
      <alignment horizontal="center"/>
      <protection locked="0"/>
    </xf>
    <xf numFmtId="0" fontId="26" fillId="0" borderId="0" xfId="0" applyFont="1" applyBorder="1"/>
    <xf numFmtId="0" fontId="26" fillId="0" borderId="0" xfId="0" applyFont="1" applyBorder="1" applyAlignment="1">
      <alignment horizontal="center"/>
    </xf>
    <xf numFmtId="0" fontId="27" fillId="0" borderId="0" xfId="0" applyFont="1" applyBorder="1"/>
    <xf numFmtId="0" fontId="26" fillId="0" borderId="0" xfId="0" applyFont="1" applyBorder="1" applyAlignment="1">
      <alignment horizontal="center" vertical="center"/>
    </xf>
    <xf numFmtId="0" fontId="26" fillId="0" borderId="0" xfId="0" applyFont="1" applyBorder="1" applyAlignment="1">
      <alignment wrapText="1"/>
    </xf>
    <xf numFmtId="10" fontId="26" fillId="0" borderId="0" xfId="0" applyNumberFormat="1" applyFont="1" applyBorder="1"/>
    <xf numFmtId="172" fontId="7" fillId="0" borderId="18" xfId="2" applyNumberFormat="1" applyFont="1" applyFill="1" applyBorder="1" applyProtection="1">
      <protection locked="0"/>
    </xf>
    <xf numFmtId="7" fontId="2" fillId="0" borderId="0" xfId="2" applyFont="1" applyProtection="1">
      <protection locked="0"/>
    </xf>
    <xf numFmtId="5" fontId="3" fillId="0" borderId="0" xfId="2" applyNumberFormat="1" applyFont="1" applyProtection="1">
      <protection locked="0"/>
    </xf>
    <xf numFmtId="7" fontId="6" fillId="0" borderId="0" xfId="2" applyFont="1" applyAlignment="1" applyProtection="1">
      <alignment horizontal="right"/>
      <protection locked="0"/>
    </xf>
    <xf numFmtId="3" fontId="28" fillId="0" borderId="0" xfId="2" applyNumberFormat="1" applyFont="1" applyProtection="1"/>
    <xf numFmtId="7" fontId="4" fillId="0" borderId="0" xfId="2" applyFont="1" applyAlignment="1">
      <alignment horizontal="right"/>
    </xf>
    <xf numFmtId="3" fontId="4" fillId="0" borderId="0" xfId="2" applyNumberFormat="1" applyFont="1"/>
    <xf numFmtId="164" fontId="9" fillId="2" borderId="12" xfId="2" applyNumberFormat="1" applyFont="1" applyFill="1" applyBorder="1" applyAlignment="1" applyProtection="1">
      <alignment horizontal="center"/>
    </xf>
    <xf numFmtId="166" fontId="9" fillId="2" borderId="12" xfId="2" applyNumberFormat="1" applyFont="1" applyFill="1" applyBorder="1" applyAlignment="1" applyProtection="1">
      <alignment horizontal="center"/>
      <protection hidden="1"/>
    </xf>
    <xf numFmtId="7" fontId="29" fillId="0" borderId="0" xfId="2" applyFont="1" applyBorder="1"/>
    <xf numFmtId="7" fontId="30" fillId="0" borderId="0" xfId="2" quotePrefix="1" applyNumberFormat="1" applyFont="1" applyAlignment="1" applyProtection="1">
      <alignment horizontal="center"/>
      <protection locked="0"/>
    </xf>
    <xf numFmtId="7" fontId="31" fillId="0" borderId="0" xfId="2" quotePrefix="1" applyNumberFormat="1" applyFont="1" applyAlignment="1" applyProtection="1">
      <alignment horizontal="center"/>
      <protection locked="0"/>
    </xf>
    <xf numFmtId="164" fontId="32" fillId="0" borderId="0" xfId="2" applyNumberFormat="1" applyFont="1" applyAlignment="1" applyProtection="1">
      <alignment horizontal="center"/>
      <protection locked="0"/>
    </xf>
    <xf numFmtId="7" fontId="4" fillId="16" borderId="0" xfId="2" applyNumberFormat="1" applyFont="1" applyFill="1" applyAlignment="1" applyProtection="1">
      <alignment horizontal="left"/>
      <protection locked="0"/>
    </xf>
    <xf numFmtId="37" fontId="33" fillId="0" borderId="0" xfId="2" applyNumberFormat="1" applyFont="1"/>
    <xf numFmtId="7" fontId="34" fillId="0" borderId="0" xfId="2" applyFont="1"/>
    <xf numFmtId="164" fontId="7" fillId="5" borderId="29" xfId="2" applyNumberFormat="1" applyFont="1" applyFill="1" applyBorder="1" applyAlignment="1" applyProtection="1">
      <alignment horizontal="right"/>
      <protection locked="0"/>
    </xf>
  </cellXfs>
  <cellStyles count="3">
    <cellStyle name="Normal" xfId="0" builtinId="0"/>
    <cellStyle name="Normal 2 2 2 3" xfId="1"/>
    <cellStyle name="Normal_SPREAD1.XLS" xfId="2"/>
  </cellStyles>
  <dxfs count="30">
    <dxf>
      <numFmt numFmtId="172" formatCode="&quot;$&quot;#,##0"/>
    </dxf>
    <dxf>
      <numFmt numFmtId="3" formatCode="#,##0"/>
    </dxf>
    <dxf>
      <numFmt numFmtId="173" formatCode="&quot;$&quot;#,##0.00"/>
    </dxf>
    <dxf>
      <numFmt numFmtId="4" formatCode="#,##0.00"/>
    </dxf>
    <dxf>
      <numFmt numFmtId="4" formatCode="#,##0.00"/>
    </dxf>
    <dxf>
      <numFmt numFmtId="3" formatCode="#,##0"/>
    </dxf>
    <dxf>
      <numFmt numFmtId="173" formatCode="&quot;$&quot;#,##0.00"/>
    </dxf>
    <dxf>
      <numFmt numFmtId="3" formatCode="#,##0"/>
    </dxf>
    <dxf>
      <numFmt numFmtId="173" formatCode="&quot;$&quot;#,##0.00"/>
    </dxf>
    <dxf>
      <numFmt numFmtId="4" formatCode="#,##0.00"/>
    </dxf>
    <dxf>
      <numFmt numFmtId="3" formatCode="#,##0"/>
    </dxf>
    <dxf>
      <numFmt numFmtId="1" formatCode="0"/>
    </dxf>
    <dxf>
      <numFmt numFmtId="173" formatCode="&quot;$&quot;#,##0.00"/>
    </dxf>
    <dxf>
      <numFmt numFmtId="4" formatCode="#,##0.00"/>
    </dxf>
    <dxf>
      <numFmt numFmtId="173" formatCode="&quot;$&quot;#,##0.00"/>
    </dxf>
    <dxf>
      <numFmt numFmtId="173" formatCode="&quot;$&quot;#,##0.00"/>
    </dxf>
    <dxf>
      <numFmt numFmtId="173" formatCode="&quot;$&quot;#,##0.00"/>
    </dxf>
    <dxf>
      <numFmt numFmtId="4" formatCode="#,##0.00"/>
    </dxf>
    <dxf>
      <numFmt numFmtId="4" formatCode="#,##0.00"/>
    </dxf>
    <dxf>
      <numFmt numFmtId="173" formatCode="&quot;$&quot;#,##0.00"/>
    </dxf>
    <dxf>
      <numFmt numFmtId="172" formatCode="&quot;$&quot;#,##0"/>
    </dxf>
    <dxf>
      <numFmt numFmtId="173" formatCode="&quot;$&quot;#,##0.00"/>
    </dxf>
    <dxf>
      <numFmt numFmtId="172" formatCode="&quot;$&quot;#,##0"/>
    </dxf>
    <dxf>
      <numFmt numFmtId="3" formatCode="#,##0"/>
    </dxf>
    <dxf>
      <numFmt numFmtId="4" formatCode="#,##0.00"/>
    </dxf>
    <dxf>
      <numFmt numFmtId="3" formatCode="#,##0"/>
    </dxf>
    <dxf>
      <numFmt numFmtId="1" formatCode="0"/>
    </dxf>
    <dxf>
      <numFmt numFmtId="173" formatCode="&quot;$&quot;#,##0.00"/>
    </dxf>
    <dxf>
      <numFmt numFmtId="172" formatCode="&quot;$&quot;#,##0"/>
    </dxf>
    <dxf>
      <numFmt numFmtId="1" formatCode="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0</xdr:row>
          <xdr:rowOff>38100</xdr:rowOff>
        </xdr:from>
        <xdr:to>
          <xdr:col>1</xdr:col>
          <xdr:colOff>847725</xdr:colOff>
          <xdr:row>2</xdr:row>
          <xdr:rowOff>171450</xdr:rowOff>
        </xdr:to>
        <xdr:sp macro="" textlink="">
          <xdr:nvSpPr>
            <xdr:cNvPr id="1026" name="CommandButton1"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22</xdr:col>
      <xdr:colOff>657225</xdr:colOff>
      <xdr:row>4</xdr:row>
      <xdr:rowOff>114300</xdr:rowOff>
    </xdr:from>
    <xdr:to>
      <xdr:col>23</xdr:col>
      <xdr:colOff>142875</xdr:colOff>
      <xdr:row>4</xdr:row>
      <xdr:rowOff>114300</xdr:rowOff>
    </xdr:to>
    <xdr:cxnSp macro="">
      <xdr:nvCxnSpPr>
        <xdr:cNvPr id="4" name="Straight Arrow Connector 3"/>
        <xdr:cNvCxnSpPr/>
      </xdr:nvCxnSpPr>
      <xdr:spPr bwMode="auto">
        <a:xfrm>
          <a:off x="23526750" y="885825"/>
          <a:ext cx="238125" cy="0"/>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22</xdr:col>
      <xdr:colOff>95250</xdr:colOff>
      <xdr:row>6</xdr:row>
      <xdr:rowOff>19050</xdr:rowOff>
    </xdr:from>
    <xdr:to>
      <xdr:col>22</xdr:col>
      <xdr:colOff>95250</xdr:colOff>
      <xdr:row>7</xdr:row>
      <xdr:rowOff>9525</xdr:rowOff>
    </xdr:to>
    <xdr:cxnSp macro="">
      <xdr:nvCxnSpPr>
        <xdr:cNvPr id="7" name="Straight Arrow Connector 6"/>
        <xdr:cNvCxnSpPr/>
      </xdr:nvCxnSpPr>
      <xdr:spPr bwMode="auto">
        <a:xfrm>
          <a:off x="22964775" y="1171575"/>
          <a:ext cx="0" cy="180975"/>
        </a:xfrm>
        <a:prstGeom prst="straightConnector1">
          <a:avLst/>
        </a:prstGeom>
        <a:solidFill>
          <a:srgbClr val="FFFFFF"/>
        </a:solidFill>
        <a:ln w="9525" cap="flat" cmpd="sng" algn="ctr">
          <a:solidFill>
            <a:srgbClr val="000000"/>
          </a:solidFill>
          <a:prstDash val="solid"/>
          <a:round/>
          <a:headEnd type="none" w="med" len="med"/>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navsea.navy.mil/WIN/TEMP/TEMPLATE1.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00R013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ST%20ANALYSIS%20SPREADSHEET%20with%20Summary%20-%20JAN%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Attachment%2011%20-%20COST%20ANALYSIS%20SPREADSHEET%20r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YTHEON"/>
      <sheetName val="INSTR.ENGR"/>
      <sheetName val="MRC"/>
      <sheetName val="IMS"/>
      <sheetName val="ETC"/>
      <sheetName val="A&amp;TFS"/>
      <sheetName val="Sheet2"/>
      <sheetName val="Sheet1"/>
      <sheetName val="Labor Categories"/>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YTHEON"/>
      <sheetName val="INSTR.ENGR"/>
      <sheetName val="IMS"/>
      <sheetName val="ETC"/>
      <sheetName val="A&amp;TFS"/>
      <sheetName val="A&amp;T"/>
      <sheetName val="SUMMARY"/>
      <sheetName val="DATA"/>
      <sheetName val="Labor Categorie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Issues"/>
      <sheetName val="Summary"/>
      <sheetName val="Prime - "/>
      <sheetName val="Sub - 1"/>
      <sheetName val="Sub - 2"/>
      <sheetName val="Sub - 3"/>
      <sheetName val="WP Write-up Tables"/>
      <sheetName val="WP Labor Comparison"/>
      <sheetName val="Labor Categories"/>
      <sheetName val="RFP_Summary"/>
      <sheetName val="KR_Summary"/>
      <sheetName val="MIDPOINT ESCALATION DEMO"/>
      <sheetName val="Sheet1"/>
    </sheetNames>
    <sheetDataSet>
      <sheetData sheetId="0"/>
      <sheetData sheetId="1"/>
      <sheetData sheetId="2">
        <row r="4">
          <cell r="A4" t="str">
            <v/>
          </cell>
          <cell r="S4">
            <v>0</v>
          </cell>
        </row>
        <row r="5">
          <cell r="A5" t="str">
            <v/>
          </cell>
          <cell r="S5">
            <v>0</v>
          </cell>
        </row>
        <row r="6">
          <cell r="A6" t="str">
            <v/>
          </cell>
          <cell r="S6">
            <v>0</v>
          </cell>
        </row>
        <row r="7">
          <cell r="A7" t="str">
            <v/>
          </cell>
          <cell r="S7">
            <v>0</v>
          </cell>
        </row>
        <row r="8">
          <cell r="A8" t="str">
            <v/>
          </cell>
          <cell r="S8">
            <v>0</v>
          </cell>
        </row>
        <row r="9">
          <cell r="A9" t="str">
            <v/>
          </cell>
          <cell r="S9">
            <v>0</v>
          </cell>
        </row>
        <row r="10">
          <cell r="A10" t="str">
            <v/>
          </cell>
          <cell r="S10">
            <v>0</v>
          </cell>
        </row>
        <row r="11">
          <cell r="A11" t="str">
            <v/>
          </cell>
          <cell r="S11">
            <v>0</v>
          </cell>
        </row>
        <row r="12">
          <cell r="A12" t="str">
            <v/>
          </cell>
          <cell r="S12">
            <v>0</v>
          </cell>
        </row>
        <row r="13">
          <cell r="A13" t="str">
            <v/>
          </cell>
          <cell r="S13">
            <v>0</v>
          </cell>
        </row>
        <row r="14">
          <cell r="A14" t="str">
            <v/>
          </cell>
          <cell r="S14">
            <v>0</v>
          </cell>
        </row>
        <row r="15">
          <cell r="A15" t="str">
            <v/>
          </cell>
          <cell r="S15">
            <v>0</v>
          </cell>
        </row>
        <row r="16">
          <cell r="A16" t="str">
            <v/>
          </cell>
          <cell r="S16">
            <v>0</v>
          </cell>
        </row>
        <row r="17">
          <cell r="A17" t="str">
            <v/>
          </cell>
          <cell r="S17">
            <v>0</v>
          </cell>
        </row>
        <row r="18">
          <cell r="A18" t="str">
            <v/>
          </cell>
          <cell r="S18">
            <v>0</v>
          </cell>
        </row>
        <row r="19">
          <cell r="A19" t="str">
            <v/>
          </cell>
          <cell r="S19">
            <v>0</v>
          </cell>
        </row>
        <row r="20">
          <cell r="A20" t="str">
            <v/>
          </cell>
          <cell r="S20">
            <v>0</v>
          </cell>
        </row>
        <row r="21">
          <cell r="A21" t="str">
            <v/>
          </cell>
          <cell r="S21">
            <v>0</v>
          </cell>
        </row>
        <row r="22">
          <cell r="A22" t="str">
            <v/>
          </cell>
          <cell r="S22">
            <v>0</v>
          </cell>
        </row>
        <row r="23">
          <cell r="A23" t="str">
            <v/>
          </cell>
          <cell r="S23">
            <v>0</v>
          </cell>
        </row>
        <row r="24">
          <cell r="A24" t="str">
            <v/>
          </cell>
          <cell r="S24">
            <v>0</v>
          </cell>
        </row>
        <row r="25">
          <cell r="A25" t="str">
            <v/>
          </cell>
          <cell r="S25">
            <v>0</v>
          </cell>
        </row>
        <row r="26">
          <cell r="A26" t="str">
            <v/>
          </cell>
          <cell r="S26">
            <v>0</v>
          </cell>
        </row>
        <row r="27">
          <cell r="A27" t="str">
            <v/>
          </cell>
          <cell r="S27">
            <v>0</v>
          </cell>
        </row>
        <row r="28">
          <cell r="A28" t="str">
            <v/>
          </cell>
          <cell r="S28">
            <v>0</v>
          </cell>
        </row>
        <row r="29">
          <cell r="A29" t="str">
            <v/>
          </cell>
          <cell r="S29">
            <v>0</v>
          </cell>
        </row>
        <row r="30">
          <cell r="A30" t="str">
            <v/>
          </cell>
          <cell r="S30">
            <v>0</v>
          </cell>
        </row>
        <row r="31">
          <cell r="A31" t="str">
            <v/>
          </cell>
          <cell r="S31">
            <v>0</v>
          </cell>
        </row>
        <row r="32">
          <cell r="A32" t="str">
            <v/>
          </cell>
          <cell r="S32">
            <v>0</v>
          </cell>
        </row>
        <row r="33">
          <cell r="A33" t="str">
            <v/>
          </cell>
          <cell r="S33">
            <v>0</v>
          </cell>
        </row>
        <row r="34">
          <cell r="A34" t="str">
            <v/>
          </cell>
          <cell r="S34">
            <v>0</v>
          </cell>
        </row>
        <row r="35">
          <cell r="A35" t="str">
            <v/>
          </cell>
          <cell r="S35">
            <v>0</v>
          </cell>
        </row>
        <row r="36">
          <cell r="A36" t="str">
            <v/>
          </cell>
          <cell r="S36">
            <v>0</v>
          </cell>
        </row>
        <row r="37">
          <cell r="A37" t="str">
            <v/>
          </cell>
          <cell r="S37">
            <v>0</v>
          </cell>
        </row>
        <row r="38">
          <cell r="A38" t="str">
            <v/>
          </cell>
          <cell r="S38">
            <v>0</v>
          </cell>
        </row>
        <row r="39">
          <cell r="A39" t="str">
            <v/>
          </cell>
          <cell r="S39">
            <v>0</v>
          </cell>
        </row>
        <row r="40">
          <cell r="A40" t="str">
            <v/>
          </cell>
          <cell r="S40">
            <v>0</v>
          </cell>
        </row>
        <row r="41">
          <cell r="A41" t="str">
            <v/>
          </cell>
          <cell r="S41">
            <v>0</v>
          </cell>
        </row>
        <row r="42">
          <cell r="A42" t="str">
            <v/>
          </cell>
          <cell r="S42">
            <v>0</v>
          </cell>
        </row>
        <row r="43">
          <cell r="A43" t="str">
            <v/>
          </cell>
          <cell r="S43">
            <v>0</v>
          </cell>
        </row>
        <row r="44">
          <cell r="A44" t="str">
            <v/>
          </cell>
          <cell r="S44">
            <v>0</v>
          </cell>
        </row>
        <row r="45">
          <cell r="A45" t="str">
            <v/>
          </cell>
          <cell r="S45">
            <v>0</v>
          </cell>
        </row>
      </sheetData>
      <sheetData sheetId="3"/>
      <sheetData sheetId="4"/>
      <sheetData sheetId="5"/>
      <sheetData sheetId="6"/>
      <sheetData sheetId="7"/>
      <sheetData sheetId="8">
        <row r="2">
          <cell r="A2" t="str">
            <v xml:space="preserve">ADMINISTRATIVE ASSISTANT </v>
          </cell>
          <cell r="B2" t="str">
            <v>01020</v>
          </cell>
          <cell r="C2" t="str">
            <v>01020</v>
          </cell>
        </row>
        <row r="3">
          <cell r="A3" t="str">
            <v>ANALYST I</v>
          </cell>
          <cell r="B3" t="str">
            <v>AN1</v>
          </cell>
        </row>
        <row r="4">
          <cell r="A4" t="str">
            <v>ANALYST II</v>
          </cell>
          <cell r="B4" t="str">
            <v>AN2</v>
          </cell>
        </row>
        <row r="5">
          <cell r="A5" t="str">
            <v>ANALYST III</v>
          </cell>
          <cell r="B5" t="str">
            <v>AN3</v>
          </cell>
        </row>
        <row r="6">
          <cell r="A6" t="str">
            <v>ANALYST, COMPUTER SYSTEMS I</v>
          </cell>
          <cell r="B6">
            <v>14101</v>
          </cell>
          <cell r="C6">
            <v>14101</v>
          </cell>
        </row>
        <row r="7">
          <cell r="A7" t="str">
            <v>ANALYST, COMPUTER SYSTEMS II</v>
          </cell>
          <cell r="B7">
            <v>14102</v>
          </cell>
          <cell r="C7">
            <v>14102</v>
          </cell>
        </row>
        <row r="8">
          <cell r="A8" t="str">
            <v>ANALYST, COMPUTER SYSTEMS III</v>
          </cell>
          <cell r="B8">
            <v>14103</v>
          </cell>
          <cell r="C8">
            <v>14103</v>
          </cell>
        </row>
        <row r="9">
          <cell r="A9" t="str">
            <v>ANALYST, FINANCIAL SYSTEMS</v>
          </cell>
          <cell r="B9" t="str">
            <v>ANFS</v>
          </cell>
        </row>
        <row r="10">
          <cell r="A10" t="str">
            <v>ANALYST, MANAGEMENT I</v>
          </cell>
          <cell r="B10" t="str">
            <v>ANM1</v>
          </cell>
        </row>
        <row r="11">
          <cell r="A11" t="str">
            <v>ANALYST, MANAGEMENT II</v>
          </cell>
          <cell r="B11" t="str">
            <v>ANM2</v>
          </cell>
        </row>
        <row r="12">
          <cell r="A12" t="str">
            <v>ANALYST, MANAGEMENT III</v>
          </cell>
          <cell r="B12" t="str">
            <v>ANM3</v>
          </cell>
        </row>
        <row r="13">
          <cell r="A13" t="str">
            <v>ANALYST, OPERATIONS I</v>
          </cell>
          <cell r="B13" t="str">
            <v>ANP1</v>
          </cell>
        </row>
        <row r="14">
          <cell r="A14" t="str">
            <v>ANALYST, OPERATIONS II</v>
          </cell>
          <cell r="B14" t="str">
            <v>ANP2</v>
          </cell>
        </row>
        <row r="15">
          <cell r="A15" t="str">
            <v>ANALYST, OPERATIONS III</v>
          </cell>
          <cell r="B15" t="str">
            <v>ANP3</v>
          </cell>
        </row>
        <row r="16">
          <cell r="A16" t="str">
            <v>ARTIST, GRAPHIC</v>
          </cell>
          <cell r="B16">
            <v>15080</v>
          </cell>
          <cell r="C16" t="str">
            <v>15080</v>
          </cell>
        </row>
        <row r="17">
          <cell r="A17" t="str">
            <v>AUDIO VISUAL ANIMATOR</v>
          </cell>
          <cell r="B17" t="str">
            <v>AVA</v>
          </cell>
        </row>
        <row r="18">
          <cell r="A18" t="str">
            <v>AUDIO VISUAL DIRECTOR / PRODUCER I</v>
          </cell>
          <cell r="B18" t="str">
            <v>AVDP1</v>
          </cell>
        </row>
        <row r="19">
          <cell r="A19" t="str">
            <v>AUDIO VISUAL DIRECTOR / PRODUCER II</v>
          </cell>
          <cell r="B19" t="str">
            <v>AVDP2</v>
          </cell>
        </row>
        <row r="20">
          <cell r="A20" t="str">
            <v>AUDIO VISUAL SCRIPT WRITER</v>
          </cell>
          <cell r="B20" t="str">
            <v>AVSW</v>
          </cell>
        </row>
        <row r="21">
          <cell r="A21" t="str">
            <v>CARPENTER, MAINTENANCE</v>
          </cell>
          <cell r="B21" t="str">
            <v>23130</v>
          </cell>
          <cell r="C21" t="str">
            <v>23130</v>
          </cell>
        </row>
        <row r="22">
          <cell r="A22" t="str">
            <v>CHEMIST I</v>
          </cell>
          <cell r="B22" t="str">
            <v>CHEM1</v>
          </cell>
        </row>
        <row r="23">
          <cell r="A23" t="str">
            <v>CHEMIST II</v>
          </cell>
          <cell r="B23" t="str">
            <v>CHEM2</v>
          </cell>
        </row>
        <row r="24">
          <cell r="A24" t="str">
            <v>CHEMIST III</v>
          </cell>
          <cell r="B24" t="str">
            <v>CHEM3</v>
          </cell>
        </row>
        <row r="25">
          <cell r="A25" t="str">
            <v>CHIEF COOK/STEWARD</v>
          </cell>
          <cell r="B25">
            <v>47020</v>
          </cell>
          <cell r="C25" t="str">
            <v>47020</v>
          </cell>
        </row>
        <row r="26">
          <cell r="A26" t="str">
            <v>CLERK, ACCOUNTING I</v>
          </cell>
          <cell r="B26" t="str">
            <v>01011</v>
          </cell>
          <cell r="C26" t="str">
            <v>01011</v>
          </cell>
        </row>
        <row r="27">
          <cell r="A27" t="str">
            <v>CLERK, ACCOUNTING II</v>
          </cell>
          <cell r="B27" t="str">
            <v>01012</v>
          </cell>
          <cell r="C27" t="str">
            <v>01012</v>
          </cell>
        </row>
        <row r="28">
          <cell r="A28" t="str">
            <v>CLERK, ACCOUNTING III</v>
          </cell>
          <cell r="B28" t="str">
            <v>01013</v>
          </cell>
          <cell r="C28" t="str">
            <v>01013</v>
          </cell>
        </row>
        <row r="29">
          <cell r="A29" t="str">
            <v>CLERK, GENERAL I</v>
          </cell>
          <cell r="B29" t="str">
            <v>01111</v>
          </cell>
          <cell r="C29" t="str">
            <v>01111</v>
          </cell>
        </row>
        <row r="30">
          <cell r="A30" t="str">
            <v>CLERK, GENERAL II</v>
          </cell>
          <cell r="B30" t="str">
            <v>01112</v>
          </cell>
          <cell r="C30" t="str">
            <v>01112</v>
          </cell>
        </row>
        <row r="31">
          <cell r="A31" t="str">
            <v>CLERK, GENERAL III</v>
          </cell>
          <cell r="B31" t="str">
            <v>01113</v>
          </cell>
          <cell r="C31" t="str">
            <v>01113</v>
          </cell>
        </row>
        <row r="32">
          <cell r="A32" t="str">
            <v>CLERK, TRAVEL I</v>
          </cell>
          <cell r="B32" t="str">
            <v>01531</v>
          </cell>
          <cell r="C32" t="str">
            <v>01531</v>
          </cell>
        </row>
        <row r="33">
          <cell r="A33" t="str">
            <v>CLERK, TRAVEL II</v>
          </cell>
          <cell r="B33" t="str">
            <v>01532</v>
          </cell>
          <cell r="C33" t="str">
            <v>01532</v>
          </cell>
        </row>
        <row r="34">
          <cell r="A34" t="str">
            <v>CLERK, TRAVEL III</v>
          </cell>
          <cell r="B34" t="str">
            <v>01533</v>
          </cell>
          <cell r="C34" t="str">
            <v>01533</v>
          </cell>
        </row>
        <row r="35">
          <cell r="A35" t="str">
            <v>COMPUTER OPERATOR I</v>
          </cell>
          <cell r="B35" t="str">
            <v>14041</v>
          </cell>
          <cell r="C35" t="str">
            <v>14041</v>
          </cell>
        </row>
        <row r="36">
          <cell r="A36" t="str">
            <v>COMPUTER OPERATOR II</v>
          </cell>
          <cell r="B36" t="str">
            <v>14042</v>
          </cell>
          <cell r="C36" t="str">
            <v>14042</v>
          </cell>
        </row>
        <row r="37">
          <cell r="A37" t="str">
            <v>COMPUTER OPERATOR III</v>
          </cell>
          <cell r="B37" t="str">
            <v>14043</v>
          </cell>
          <cell r="C37" t="str">
            <v>14043</v>
          </cell>
        </row>
        <row r="38">
          <cell r="A38" t="str">
            <v>COMPUTER OPERATOR IV</v>
          </cell>
          <cell r="B38" t="str">
            <v>14044</v>
          </cell>
          <cell r="C38" t="str">
            <v>14044</v>
          </cell>
        </row>
        <row r="39">
          <cell r="A39" t="str">
            <v>COMPUTER OPERATOR V</v>
          </cell>
          <cell r="B39" t="str">
            <v>14045</v>
          </cell>
          <cell r="C39" t="str">
            <v>14045</v>
          </cell>
        </row>
        <row r="40">
          <cell r="A40" t="str">
            <v>COMPUTER PROGRAMMER I</v>
          </cell>
          <cell r="B40" t="str">
            <v>14071</v>
          </cell>
          <cell r="C40" t="str">
            <v>14071</v>
          </cell>
        </row>
        <row r="41">
          <cell r="A41" t="str">
            <v>COMPUTER PROGRAMMER II</v>
          </cell>
          <cell r="B41" t="str">
            <v>14072</v>
          </cell>
          <cell r="C41" t="str">
            <v>14072</v>
          </cell>
        </row>
        <row r="42">
          <cell r="A42" t="str">
            <v>COMPUTER PROGRAMMER III</v>
          </cell>
          <cell r="B42" t="str">
            <v>14073</v>
          </cell>
          <cell r="C42" t="str">
            <v>14073</v>
          </cell>
        </row>
        <row r="43">
          <cell r="A43" t="str">
            <v>COMPUTER PROGRAMMER IV</v>
          </cell>
          <cell r="B43" t="str">
            <v>14074</v>
          </cell>
          <cell r="C43" t="str">
            <v>14074</v>
          </cell>
        </row>
        <row r="44">
          <cell r="A44" t="str">
            <v>COUNSELOR</v>
          </cell>
          <cell r="B44" t="str">
            <v>CNSLR</v>
          </cell>
        </row>
        <row r="45">
          <cell r="A45" t="str">
            <v>DIVER</v>
          </cell>
          <cell r="B45">
            <v>47040</v>
          </cell>
          <cell r="C45">
            <v>47040</v>
          </cell>
        </row>
        <row r="46">
          <cell r="A46" t="str">
            <v>DIVER TENDER</v>
          </cell>
          <cell r="B46">
            <v>47041</v>
          </cell>
          <cell r="C46">
            <v>47041</v>
          </cell>
        </row>
        <row r="47">
          <cell r="A47" t="str">
            <v>DRAFTER/CAD OPERATOR I</v>
          </cell>
          <cell r="B47" t="str">
            <v>30061</v>
          </cell>
          <cell r="C47" t="str">
            <v>30061</v>
          </cell>
        </row>
        <row r="48">
          <cell r="A48" t="str">
            <v>DRAFTER/CAD OPERATOR II</v>
          </cell>
          <cell r="B48" t="str">
            <v>30062</v>
          </cell>
          <cell r="C48" t="str">
            <v>30062</v>
          </cell>
        </row>
        <row r="49">
          <cell r="A49" t="str">
            <v>DRAFTER/CAD OPERATOR III</v>
          </cell>
          <cell r="B49" t="str">
            <v>30063</v>
          </cell>
          <cell r="C49" t="str">
            <v>30063</v>
          </cell>
        </row>
        <row r="50">
          <cell r="A50" t="str">
            <v>DRAFTER/CAD OPERATOR IV</v>
          </cell>
          <cell r="B50" t="str">
            <v>30064</v>
          </cell>
          <cell r="C50" t="str">
            <v>30064</v>
          </cell>
        </row>
        <row r="51">
          <cell r="A51" t="str">
            <v>DRIVER, COURIER</v>
          </cell>
          <cell r="B51" t="str">
            <v>31043</v>
          </cell>
          <cell r="C51" t="str">
            <v>31043</v>
          </cell>
        </row>
        <row r="52">
          <cell r="A52" t="str">
            <v>ELECTRICIAN, MAINTENANCE</v>
          </cell>
          <cell r="B52" t="str">
            <v>23160</v>
          </cell>
          <cell r="C52" t="str">
            <v>23160</v>
          </cell>
        </row>
        <row r="53">
          <cell r="A53" t="str">
            <v>ELECTRICIAN, SHIPBOARD</v>
          </cell>
          <cell r="B53">
            <v>47050</v>
          </cell>
          <cell r="C53">
            <v>47050</v>
          </cell>
        </row>
        <row r="54">
          <cell r="A54" t="str">
            <v>ENGINE UTILITYMAN, SHIPBOARD</v>
          </cell>
          <cell r="B54">
            <v>47060</v>
          </cell>
          <cell r="C54">
            <v>47060</v>
          </cell>
        </row>
        <row r="55">
          <cell r="A55" t="str">
            <v>ENGINEER I</v>
          </cell>
          <cell r="B55" t="str">
            <v>E1</v>
          </cell>
        </row>
        <row r="56">
          <cell r="A56" t="str">
            <v>ENGINEER II</v>
          </cell>
          <cell r="B56" t="str">
            <v>E2</v>
          </cell>
        </row>
        <row r="57">
          <cell r="A57" t="str">
            <v>ENGINEER III</v>
          </cell>
          <cell r="B57" t="str">
            <v>E3</v>
          </cell>
        </row>
        <row r="58">
          <cell r="A58" t="str">
            <v>ENGINEER IV</v>
          </cell>
          <cell r="B58" t="str">
            <v>E4</v>
          </cell>
        </row>
        <row r="59">
          <cell r="A59" t="str">
            <v>ENGINEER, ACOUSTICAL I</v>
          </cell>
          <cell r="B59" t="str">
            <v>EA1</v>
          </cell>
        </row>
        <row r="60">
          <cell r="A60" t="str">
            <v>ENGINEER, ACOUSTICAL II</v>
          </cell>
          <cell r="B60" t="str">
            <v>EA2</v>
          </cell>
        </row>
        <row r="61">
          <cell r="A61" t="str">
            <v>ENGINEER, ACOUSTICAL III</v>
          </cell>
          <cell r="B61" t="str">
            <v>EA3</v>
          </cell>
        </row>
        <row r="62">
          <cell r="A62" t="str">
            <v>ENGINEER, ACOUSTICAL IV</v>
          </cell>
          <cell r="B62" t="str">
            <v>EA4</v>
          </cell>
        </row>
        <row r="63">
          <cell r="A63" t="str">
            <v>ENGINEER, COMPUTER I</v>
          </cell>
          <cell r="B63" t="str">
            <v>EC1</v>
          </cell>
        </row>
        <row r="64">
          <cell r="A64" t="str">
            <v>ENGINEER, COMPUTER II</v>
          </cell>
          <cell r="B64" t="str">
            <v>EC2</v>
          </cell>
        </row>
        <row r="65">
          <cell r="A65" t="str">
            <v>ENGINEER, COMPUTER III</v>
          </cell>
          <cell r="B65" t="str">
            <v>EC3</v>
          </cell>
        </row>
        <row r="66">
          <cell r="A66" t="str">
            <v>ENGINEER, COMPUTER IV</v>
          </cell>
          <cell r="B66" t="str">
            <v>EC4</v>
          </cell>
        </row>
        <row r="67">
          <cell r="A67" t="str">
            <v>ENGINEER, DESIGN I</v>
          </cell>
          <cell r="B67" t="str">
            <v>ED1</v>
          </cell>
        </row>
        <row r="68">
          <cell r="A68" t="str">
            <v>ENGINEER, DESIGN II</v>
          </cell>
          <cell r="B68" t="str">
            <v>ED2</v>
          </cell>
        </row>
        <row r="69">
          <cell r="A69" t="str">
            <v>ENGINEER, DESIGN III</v>
          </cell>
          <cell r="B69" t="str">
            <v>ED3</v>
          </cell>
        </row>
        <row r="70">
          <cell r="A70" t="str">
            <v>ENGINEER, DESIGN IV</v>
          </cell>
          <cell r="B70" t="str">
            <v>ED4</v>
          </cell>
        </row>
        <row r="71">
          <cell r="A71" t="str">
            <v>ENGINEER, ELECTRICAL/ELECTRONICS I</v>
          </cell>
          <cell r="B71" t="str">
            <v>EE1</v>
          </cell>
        </row>
        <row r="72">
          <cell r="A72" t="str">
            <v>ENGINEER, ELECTRICAL/ELECTRONICS II</v>
          </cell>
          <cell r="B72" t="str">
            <v>EE2</v>
          </cell>
        </row>
        <row r="73">
          <cell r="A73" t="str">
            <v>ENGINEER, ELECTRICAL/ELECTRONICS III</v>
          </cell>
          <cell r="B73" t="str">
            <v>EE3</v>
          </cell>
        </row>
        <row r="74">
          <cell r="A74" t="str">
            <v>ENGINEER, ELECTRICAL/ELECTRONICS IV</v>
          </cell>
          <cell r="B74" t="str">
            <v>EE4</v>
          </cell>
        </row>
        <row r="75">
          <cell r="A75" t="str">
            <v>ENGINEER, MECHANICAL I</v>
          </cell>
          <cell r="B75" t="str">
            <v>EM1</v>
          </cell>
        </row>
        <row r="76">
          <cell r="A76" t="str">
            <v>ENGINEER, MECHANICAL II</v>
          </cell>
          <cell r="B76" t="str">
            <v>EM2</v>
          </cell>
        </row>
        <row r="77">
          <cell r="A77" t="str">
            <v>ENGINEER, MECHANICAL III</v>
          </cell>
          <cell r="B77" t="str">
            <v>EM3</v>
          </cell>
        </row>
        <row r="78">
          <cell r="A78" t="str">
            <v>ENGINEER, MECHANICAL IV</v>
          </cell>
          <cell r="B78" t="str">
            <v>EM4</v>
          </cell>
        </row>
        <row r="79">
          <cell r="A79" t="str">
            <v>ENGINEER, STRUCTURAL I</v>
          </cell>
          <cell r="B79" t="str">
            <v>EST1</v>
          </cell>
        </row>
        <row r="80">
          <cell r="A80" t="str">
            <v>ENGINEER, STRUCTURAL II</v>
          </cell>
          <cell r="B80" t="str">
            <v>EST2</v>
          </cell>
        </row>
        <row r="81">
          <cell r="A81" t="str">
            <v>ENGINEER, STRUCTURAL III</v>
          </cell>
          <cell r="B81" t="str">
            <v>EST3</v>
          </cell>
        </row>
        <row r="82">
          <cell r="A82" t="str">
            <v>ENGINEER, STRUCTURAL IV</v>
          </cell>
          <cell r="B82" t="str">
            <v>EST4</v>
          </cell>
        </row>
        <row r="83">
          <cell r="A83" t="str">
            <v>ENGINEER, SYSTEMS I</v>
          </cell>
          <cell r="B83" t="str">
            <v>ESY1</v>
          </cell>
        </row>
        <row r="84">
          <cell r="A84" t="str">
            <v>ENGINEER, SYSTEMS II</v>
          </cell>
          <cell r="B84" t="str">
            <v>ESY2</v>
          </cell>
        </row>
        <row r="85">
          <cell r="A85" t="str">
            <v>ENGINEER, SYSTEMS III</v>
          </cell>
          <cell r="B85" t="str">
            <v>ESY3</v>
          </cell>
        </row>
        <row r="86">
          <cell r="A86" t="str">
            <v>ENGINEER, SYSTEMS IV</v>
          </cell>
          <cell r="B86" t="str">
            <v>ESY4</v>
          </cell>
        </row>
        <row r="87">
          <cell r="A87" t="str">
            <v>FIREMAN-WATERTENDER, SHIPBOARD</v>
          </cell>
          <cell r="B87">
            <v>47070</v>
          </cell>
          <cell r="C87">
            <v>47070</v>
          </cell>
        </row>
        <row r="88">
          <cell r="A88" t="str">
            <v>FITNESS MANAGER</v>
          </cell>
          <cell r="B88" t="str">
            <v>FM</v>
          </cell>
        </row>
        <row r="89">
          <cell r="A89" t="str">
            <v>FORKLIFT OPERATOR</v>
          </cell>
          <cell r="B89" t="str">
            <v>21020</v>
          </cell>
          <cell r="C89" t="str">
            <v>21020</v>
          </cell>
        </row>
        <row r="90">
          <cell r="A90" t="str">
            <v>GENERAL VESSEL ASSISTANT</v>
          </cell>
          <cell r="B90">
            <v>47080</v>
          </cell>
          <cell r="C90">
            <v>47080</v>
          </cell>
        </row>
        <row r="91">
          <cell r="A91" t="str">
            <v>ILLUSTRATOR I</v>
          </cell>
          <cell r="B91" t="str">
            <v>13041</v>
          </cell>
          <cell r="C91" t="str">
            <v>13041</v>
          </cell>
        </row>
        <row r="92">
          <cell r="A92" t="str">
            <v>ILLUSTRATOR II</v>
          </cell>
          <cell r="B92" t="str">
            <v>13042</v>
          </cell>
          <cell r="C92" t="str">
            <v>13042</v>
          </cell>
        </row>
        <row r="93">
          <cell r="A93" t="str">
            <v>ILLUSTRATOR III</v>
          </cell>
          <cell r="B93" t="str">
            <v>13043</v>
          </cell>
          <cell r="C93" t="str">
            <v>13043</v>
          </cell>
        </row>
        <row r="94">
          <cell r="A94" t="str">
            <v>RECREATION SPECIALIST</v>
          </cell>
          <cell r="B94">
            <v>28515</v>
          </cell>
          <cell r="C94" t="str">
            <v>28515</v>
          </cell>
        </row>
        <row r="95">
          <cell r="A95" t="str">
            <v>DATA ENTRY OPERATOR I</v>
          </cell>
          <cell r="B95" t="str">
            <v>01051</v>
          </cell>
          <cell r="C95" t="str">
            <v>01051</v>
          </cell>
        </row>
        <row r="96">
          <cell r="A96" t="str">
            <v>DATA ENTRY OPERATOR II</v>
          </cell>
          <cell r="B96" t="str">
            <v>01052</v>
          </cell>
          <cell r="C96" t="str">
            <v>01052</v>
          </cell>
        </row>
        <row r="97">
          <cell r="A97" t="str">
            <v>LIBRARIAN</v>
          </cell>
          <cell r="B97" t="str">
            <v>13047</v>
          </cell>
          <cell r="C97" t="str">
            <v>13047</v>
          </cell>
        </row>
        <row r="98">
          <cell r="A98" t="str">
            <v>LOCKSMITH</v>
          </cell>
          <cell r="B98" t="str">
            <v>23510</v>
          </cell>
          <cell r="C98" t="str">
            <v>23510</v>
          </cell>
        </row>
        <row r="99">
          <cell r="A99" t="str">
            <v>LOGISTICIAN I</v>
          </cell>
          <cell r="B99" t="str">
            <v>LGT1</v>
          </cell>
        </row>
        <row r="100">
          <cell r="A100" t="str">
            <v>LOGISTICIAN II</v>
          </cell>
          <cell r="B100" t="str">
            <v>LGT2</v>
          </cell>
        </row>
        <row r="101">
          <cell r="A101" t="str">
            <v>LOGISTICIAN III</v>
          </cell>
          <cell r="B101" t="str">
            <v>LGT3</v>
          </cell>
        </row>
        <row r="102">
          <cell r="A102" t="str">
            <v>MACHINIST, MAINTENANCE</v>
          </cell>
          <cell r="B102" t="str">
            <v>23550</v>
          </cell>
          <cell r="C102" t="str">
            <v>23550</v>
          </cell>
        </row>
        <row r="103">
          <cell r="A103" t="str">
            <v>MACHINIST, SHIPBOARD</v>
          </cell>
          <cell r="B103">
            <v>47701</v>
          </cell>
          <cell r="C103">
            <v>47701</v>
          </cell>
        </row>
        <row r="104">
          <cell r="A104" t="str">
            <v>MAINTENANCE TRADES HELPER</v>
          </cell>
          <cell r="B104" t="str">
            <v>23580</v>
          </cell>
          <cell r="C104" t="str">
            <v>23580</v>
          </cell>
        </row>
        <row r="105">
          <cell r="A105" t="str">
            <v>MANAGER, ADMINISTRATIVE I</v>
          </cell>
          <cell r="B105" t="str">
            <v>MANA1</v>
          </cell>
        </row>
        <row r="106">
          <cell r="A106" t="str">
            <v>MANAGER, ADMINISTRATIVE II</v>
          </cell>
          <cell r="B106" t="str">
            <v>MANA2</v>
          </cell>
        </row>
        <row r="107">
          <cell r="A107" t="str">
            <v>MANAGER, ADMINISTRATIVE III</v>
          </cell>
          <cell r="B107" t="str">
            <v>MANA3</v>
          </cell>
        </row>
        <row r="108">
          <cell r="A108" t="str">
            <v>MANAGER, ADMINISTRATIVE IV</v>
          </cell>
          <cell r="B108" t="str">
            <v>MANA4</v>
          </cell>
        </row>
        <row r="109">
          <cell r="A109" t="str">
            <v>MANAGER, PROGRAM/PROJECT I</v>
          </cell>
          <cell r="B109" t="str">
            <v>MANP1</v>
          </cell>
        </row>
        <row r="110">
          <cell r="A110" t="str">
            <v>MANAGER, PROGRAM/PROJECT II</v>
          </cell>
          <cell r="B110" t="str">
            <v>MANP2</v>
          </cell>
        </row>
        <row r="111">
          <cell r="A111" t="str">
            <v>MANAGER, PROGRAM/PROJECT III</v>
          </cell>
          <cell r="B111" t="str">
            <v>MANP3</v>
          </cell>
        </row>
        <row r="112">
          <cell r="A112" t="str">
            <v>MATERIAL COORDINATOR</v>
          </cell>
          <cell r="B112" t="str">
            <v>21030</v>
          </cell>
          <cell r="C112" t="str">
            <v>21030</v>
          </cell>
        </row>
        <row r="113">
          <cell r="A113" t="str">
            <v>MATERIAL HANDLING LABORER</v>
          </cell>
          <cell r="B113" t="str">
            <v>21050</v>
          </cell>
          <cell r="C113" t="str">
            <v>21050</v>
          </cell>
        </row>
        <row r="114">
          <cell r="A114" t="str">
            <v>MATHEMATICIAN I</v>
          </cell>
          <cell r="B114" t="str">
            <v>MATH1</v>
          </cell>
        </row>
        <row r="115">
          <cell r="A115" t="str">
            <v>MATHEMATICIAN II</v>
          </cell>
          <cell r="B115" t="str">
            <v>MATH2</v>
          </cell>
        </row>
        <row r="116">
          <cell r="A116" t="str">
            <v>MATHEMATICIAN III</v>
          </cell>
          <cell r="B116" t="str">
            <v>MATH3</v>
          </cell>
        </row>
        <row r="117">
          <cell r="A117" t="str">
            <v>MECHANIC, FIRE ALARM SYSTEMS</v>
          </cell>
          <cell r="B117" t="str">
            <v>23290</v>
          </cell>
          <cell r="C117" t="str">
            <v>23290</v>
          </cell>
        </row>
        <row r="118">
          <cell r="A118" t="str">
            <v>MECHANIC, HEATING, VENTILATION, AIR CONDITIONING</v>
          </cell>
          <cell r="B118" t="str">
            <v>23410</v>
          </cell>
          <cell r="C118" t="str">
            <v>23410</v>
          </cell>
        </row>
        <row r="119">
          <cell r="A119" t="str">
            <v>MECHANIC, INSTRUMENT</v>
          </cell>
          <cell r="B119" t="str">
            <v>23460</v>
          </cell>
          <cell r="C119" t="str">
            <v>23460</v>
          </cell>
        </row>
        <row r="120">
          <cell r="A120" t="str">
            <v>MECHANIC, MACHINERY MAINTENANCE</v>
          </cell>
          <cell r="B120" t="str">
            <v>23530</v>
          </cell>
          <cell r="C120" t="str">
            <v>23530</v>
          </cell>
        </row>
        <row r="121">
          <cell r="A121" t="str">
            <v>MECHANIC, TELECOMMUNICATIONS I</v>
          </cell>
          <cell r="B121" t="str">
            <v>23931</v>
          </cell>
          <cell r="C121" t="str">
            <v>23931</v>
          </cell>
        </row>
        <row r="122">
          <cell r="A122" t="str">
            <v>MECHANIC, TELECOMMUNICATIONS II</v>
          </cell>
          <cell r="B122" t="str">
            <v>23932</v>
          </cell>
          <cell r="C122" t="str">
            <v>23932</v>
          </cell>
        </row>
        <row r="123">
          <cell r="A123" t="str">
            <v>MEDIA SPECIALIST I</v>
          </cell>
          <cell r="B123" t="str">
            <v>13061</v>
          </cell>
          <cell r="C123" t="str">
            <v>13061</v>
          </cell>
        </row>
        <row r="124">
          <cell r="A124" t="str">
            <v>MEDIA SPECIALIST II</v>
          </cell>
          <cell r="B124" t="str">
            <v>13062</v>
          </cell>
          <cell r="C124" t="str">
            <v>13062</v>
          </cell>
        </row>
        <row r="125">
          <cell r="A125" t="str">
            <v>MEDIA SPECIALIST III</v>
          </cell>
          <cell r="B125" t="str">
            <v>13063</v>
          </cell>
          <cell r="C125" t="str">
            <v>13063</v>
          </cell>
        </row>
        <row r="126">
          <cell r="A126" t="str">
            <v>MESSMAN</v>
          </cell>
          <cell r="B126">
            <v>47501</v>
          </cell>
          <cell r="C126">
            <v>47501</v>
          </cell>
        </row>
        <row r="127">
          <cell r="A127" t="str">
            <v>OILER-DIESEL OILER, SHIPBOARD</v>
          </cell>
          <cell r="B127" t="str">
            <v>47090</v>
          </cell>
          <cell r="C127" t="str">
            <v>47090</v>
          </cell>
        </row>
        <row r="128">
          <cell r="A128" t="str">
            <v>PAINTER</v>
          </cell>
          <cell r="B128" t="str">
            <v>23760</v>
          </cell>
          <cell r="C128" t="str">
            <v>23760</v>
          </cell>
        </row>
        <row r="129">
          <cell r="A129" t="str">
            <v>PERSONNEL ASSISTANT (EMPLOYMENT) I</v>
          </cell>
          <cell r="B129" t="str">
            <v>01261</v>
          </cell>
          <cell r="C129" t="str">
            <v>01261</v>
          </cell>
        </row>
        <row r="130">
          <cell r="A130" t="str">
            <v>PERSONNEL ASSISTANT (EMPLOYMENT) II</v>
          </cell>
          <cell r="B130" t="str">
            <v>01262</v>
          </cell>
          <cell r="C130" t="str">
            <v>01262</v>
          </cell>
        </row>
        <row r="131">
          <cell r="A131" t="str">
            <v>PERSONNEL ASSISTANT (EMPLOYMENT) III</v>
          </cell>
          <cell r="B131" t="str">
            <v>01263</v>
          </cell>
          <cell r="C131" t="str">
            <v>01263</v>
          </cell>
        </row>
        <row r="132">
          <cell r="A132" t="str">
            <v>PHOTOGRAPHER I</v>
          </cell>
          <cell r="B132" t="str">
            <v>13071</v>
          </cell>
          <cell r="C132" t="str">
            <v>13071</v>
          </cell>
        </row>
        <row r="133">
          <cell r="A133" t="str">
            <v>PHOTOGRAPHER II</v>
          </cell>
          <cell r="B133" t="str">
            <v>13072</v>
          </cell>
          <cell r="C133" t="str">
            <v>13072</v>
          </cell>
        </row>
        <row r="134">
          <cell r="A134" t="str">
            <v>PHOTOGRAPHER III</v>
          </cell>
          <cell r="B134" t="str">
            <v>13073</v>
          </cell>
          <cell r="C134" t="str">
            <v>13073</v>
          </cell>
        </row>
        <row r="135">
          <cell r="A135" t="str">
            <v>PHOTOGRAPHER IV</v>
          </cell>
          <cell r="B135" t="str">
            <v>13074</v>
          </cell>
          <cell r="C135" t="str">
            <v>13074</v>
          </cell>
        </row>
        <row r="136">
          <cell r="A136" t="str">
            <v>PHOTOGRAPHER V</v>
          </cell>
          <cell r="B136" t="str">
            <v>13075</v>
          </cell>
          <cell r="C136" t="str">
            <v>13075</v>
          </cell>
        </row>
        <row r="137">
          <cell r="A137" t="str">
            <v>PHYSICIST I</v>
          </cell>
          <cell r="B137" t="str">
            <v>PHYS1</v>
          </cell>
        </row>
        <row r="138">
          <cell r="A138" t="str">
            <v>PHYSICIST II</v>
          </cell>
          <cell r="B138" t="str">
            <v>PHYS2</v>
          </cell>
        </row>
        <row r="139">
          <cell r="A139" t="str">
            <v>PHYSICIST III</v>
          </cell>
          <cell r="B139" t="str">
            <v>PHYS3</v>
          </cell>
        </row>
        <row r="140">
          <cell r="A140" t="str">
            <v>PIPEFITTER, MAINTENANCE</v>
          </cell>
          <cell r="B140" t="str">
            <v>23790</v>
          </cell>
          <cell r="C140" t="str">
            <v>23790</v>
          </cell>
        </row>
        <row r="141">
          <cell r="A141" t="str">
            <v>PIPEFITTER, SHIPBOARD</v>
          </cell>
          <cell r="B141">
            <v>47101</v>
          </cell>
          <cell r="C141">
            <v>47101</v>
          </cell>
        </row>
        <row r="142">
          <cell r="A142" t="str">
            <v>PUMPMAN, SHIPBOARD</v>
          </cell>
          <cell r="B142">
            <v>47201</v>
          </cell>
          <cell r="C142">
            <v>47201</v>
          </cell>
        </row>
        <row r="143">
          <cell r="A143" t="str">
            <v>RECEPTIONIST</v>
          </cell>
          <cell r="B143" t="str">
            <v>01280</v>
          </cell>
          <cell r="C143" t="str">
            <v>01280</v>
          </cell>
        </row>
        <row r="144">
          <cell r="A144" t="str">
            <v>REFRIGERATION ENGINEER</v>
          </cell>
          <cell r="B144">
            <v>42301</v>
          </cell>
          <cell r="C144" t="str">
            <v>42301</v>
          </cell>
        </row>
        <row r="145">
          <cell r="A145" t="str">
            <v>RIGGER</v>
          </cell>
          <cell r="B145" t="str">
            <v>23850</v>
          </cell>
          <cell r="C145" t="str">
            <v>23850</v>
          </cell>
        </row>
        <row r="146">
          <cell r="A146" t="str">
            <v>SCIENTIST I</v>
          </cell>
          <cell r="B146" t="str">
            <v>S1</v>
          </cell>
        </row>
        <row r="147">
          <cell r="A147" t="str">
            <v>SCIENTIST II</v>
          </cell>
          <cell r="B147" t="str">
            <v>S2</v>
          </cell>
        </row>
        <row r="148">
          <cell r="A148" t="str">
            <v>SCIENTIST III</v>
          </cell>
          <cell r="B148" t="str">
            <v>S3</v>
          </cell>
        </row>
        <row r="149">
          <cell r="A149" t="str">
            <v>SEAMAN</v>
          </cell>
          <cell r="B149" t="str">
            <v>47401</v>
          </cell>
          <cell r="C149" t="str">
            <v>47401</v>
          </cell>
        </row>
        <row r="150">
          <cell r="A150" t="str">
            <v>SECRETARY I</v>
          </cell>
          <cell r="B150" t="str">
            <v>01311</v>
          </cell>
          <cell r="C150" t="str">
            <v>01311</v>
          </cell>
        </row>
        <row r="151">
          <cell r="A151" t="str">
            <v>SECRETARY II</v>
          </cell>
          <cell r="B151" t="str">
            <v>01312</v>
          </cell>
          <cell r="C151" t="str">
            <v>01312</v>
          </cell>
        </row>
        <row r="152">
          <cell r="A152" t="str">
            <v>SECRETARY III</v>
          </cell>
          <cell r="B152" t="str">
            <v>01313</v>
          </cell>
          <cell r="C152" t="str">
            <v>01313</v>
          </cell>
        </row>
        <row r="153">
          <cell r="A153" t="str">
            <v>SHEET METAL WORKER, MAINTENANCE</v>
          </cell>
          <cell r="B153" t="str">
            <v>23890</v>
          </cell>
          <cell r="C153" t="str">
            <v>23890</v>
          </cell>
        </row>
        <row r="154">
          <cell r="A154" t="str">
            <v>SHIPPING / RECEIVING CLERK</v>
          </cell>
          <cell r="B154" t="str">
            <v>21130</v>
          </cell>
          <cell r="C154" t="str">
            <v>21130</v>
          </cell>
        </row>
        <row r="155">
          <cell r="A155" t="str">
            <v>SHIPPING PACKER</v>
          </cell>
          <cell r="B155" t="str">
            <v>21110</v>
          </cell>
          <cell r="C155" t="str">
            <v>21110</v>
          </cell>
        </row>
        <row r="156">
          <cell r="A156" t="str">
            <v>SPECIALIST, CONFIGURATION MANAGEMENT I</v>
          </cell>
          <cell r="B156" t="str">
            <v>SCM1</v>
          </cell>
        </row>
        <row r="157">
          <cell r="A157" t="str">
            <v>SPECIALIST, CONFIGURATION MANAGEMENT II</v>
          </cell>
          <cell r="B157" t="str">
            <v>SCM2</v>
          </cell>
        </row>
        <row r="158">
          <cell r="A158" t="str">
            <v>SPECIALIST, CONFIGURATION MANAGEMENT III</v>
          </cell>
          <cell r="B158" t="str">
            <v>SCM3</v>
          </cell>
        </row>
        <row r="159">
          <cell r="A159" t="str">
            <v>SPECIALIST, TRAINING I</v>
          </cell>
          <cell r="B159" t="str">
            <v>ST1</v>
          </cell>
        </row>
        <row r="160">
          <cell r="A160" t="str">
            <v>SPECIALIST, TRAINING II</v>
          </cell>
          <cell r="B160" t="str">
            <v>ST2</v>
          </cell>
        </row>
        <row r="161">
          <cell r="A161" t="str">
            <v>SPECIALIST, TRAINING III</v>
          </cell>
          <cell r="B161" t="str">
            <v>ST3</v>
          </cell>
        </row>
        <row r="162">
          <cell r="A162" t="str">
            <v>SPECIALIST, WAREHOUSE</v>
          </cell>
          <cell r="B162" t="str">
            <v>21410</v>
          </cell>
          <cell r="C162" t="str">
            <v>21410</v>
          </cell>
        </row>
        <row r="163">
          <cell r="A163" t="str">
            <v>TECHNICAL WRITER I</v>
          </cell>
          <cell r="B163">
            <v>30461</v>
          </cell>
          <cell r="C163">
            <v>30461</v>
          </cell>
        </row>
        <row r="164">
          <cell r="A164" t="str">
            <v>TECHNICAL WRITER II</v>
          </cell>
          <cell r="B164">
            <v>30462</v>
          </cell>
          <cell r="C164">
            <v>30462</v>
          </cell>
        </row>
        <row r="165">
          <cell r="A165" t="str">
            <v>TECHNICAL WRITER III</v>
          </cell>
          <cell r="B165">
            <v>30463</v>
          </cell>
          <cell r="C165">
            <v>30463</v>
          </cell>
        </row>
        <row r="166">
          <cell r="A166" t="str">
            <v>TECHNICAL WRITER SUPERVISORY</v>
          </cell>
          <cell r="B166" t="str">
            <v>TECW</v>
          </cell>
          <cell r="C166" t="str">
            <v xml:space="preserve"> </v>
          </cell>
        </row>
        <row r="167">
          <cell r="A167" t="str">
            <v>TECHNICIAN, ENGINEERING I</v>
          </cell>
          <cell r="B167" t="str">
            <v>30081</v>
          </cell>
          <cell r="C167" t="str">
            <v>30081</v>
          </cell>
        </row>
        <row r="168">
          <cell r="A168" t="str">
            <v>TECHNICIAN, ENGINEERING II</v>
          </cell>
          <cell r="B168" t="str">
            <v>30082</v>
          </cell>
          <cell r="C168" t="str">
            <v>30082</v>
          </cell>
        </row>
        <row r="169">
          <cell r="A169" t="str">
            <v>TECHNICIAN, ENGINEERING III</v>
          </cell>
          <cell r="B169" t="str">
            <v>30083</v>
          </cell>
          <cell r="C169" t="str">
            <v>30083</v>
          </cell>
        </row>
        <row r="170">
          <cell r="A170" t="str">
            <v>TECHNICIAN, ENGINEERING IV</v>
          </cell>
          <cell r="B170" t="str">
            <v>30084</v>
          </cell>
          <cell r="C170" t="str">
            <v>30084</v>
          </cell>
        </row>
        <row r="171">
          <cell r="A171" t="str">
            <v>TECHNICIAN, ENGINEERING V</v>
          </cell>
          <cell r="B171" t="str">
            <v>30085</v>
          </cell>
          <cell r="C171" t="str">
            <v>30085</v>
          </cell>
        </row>
        <row r="172">
          <cell r="A172" t="str">
            <v>TECHNICIAN, ENGINEERING VI</v>
          </cell>
          <cell r="B172" t="str">
            <v>30086</v>
          </cell>
          <cell r="C172" t="str">
            <v>30086</v>
          </cell>
        </row>
        <row r="173">
          <cell r="A173" t="str">
            <v>TECHNICIAN, ELECTRONICS MAINTENANCE I</v>
          </cell>
          <cell r="B173">
            <v>23181</v>
          </cell>
          <cell r="C173">
            <v>23181</v>
          </cell>
        </row>
        <row r="174">
          <cell r="A174" t="str">
            <v>TECHNICIAN, ELECTRONICS MAINTENANCE II</v>
          </cell>
          <cell r="B174">
            <v>23182</v>
          </cell>
          <cell r="C174">
            <v>23182</v>
          </cell>
        </row>
        <row r="175">
          <cell r="A175" t="str">
            <v>TECHNICIAN, ELECTRONICS MAINTENANCE III</v>
          </cell>
          <cell r="B175">
            <v>23183</v>
          </cell>
          <cell r="C175">
            <v>23183</v>
          </cell>
        </row>
        <row r="176">
          <cell r="A176" t="str">
            <v>TECHNICIAN, LABORATORY</v>
          </cell>
          <cell r="B176">
            <v>30210</v>
          </cell>
          <cell r="C176">
            <v>30210</v>
          </cell>
        </row>
        <row r="177">
          <cell r="A177" t="str">
            <v>TECHNICIAN, LIBRARY</v>
          </cell>
          <cell r="B177" t="str">
            <v>13058</v>
          </cell>
          <cell r="C177" t="str">
            <v>13058</v>
          </cell>
        </row>
        <row r="178">
          <cell r="A178" t="str">
            <v>TECHNICIAN, PHOTOOPTICS</v>
          </cell>
          <cell r="B178">
            <v>30390</v>
          </cell>
          <cell r="C178">
            <v>30390</v>
          </cell>
        </row>
        <row r="179">
          <cell r="A179" t="str">
            <v>TECHNICIAN, SUPPLY</v>
          </cell>
          <cell r="B179" t="str">
            <v>01410</v>
          </cell>
          <cell r="C179" t="str">
            <v>01410</v>
          </cell>
        </row>
        <row r="180">
          <cell r="A180" t="str">
            <v>TRUCK DRIVER, HEAVY</v>
          </cell>
          <cell r="B180" t="str">
            <v>31363</v>
          </cell>
          <cell r="C180" t="str">
            <v>31363</v>
          </cell>
        </row>
        <row r="181">
          <cell r="A181" t="str">
            <v>TRUCK DRIVER, LIGHT</v>
          </cell>
          <cell r="B181" t="str">
            <v>31361</v>
          </cell>
          <cell r="C181" t="str">
            <v>31361</v>
          </cell>
        </row>
        <row r="182">
          <cell r="A182" t="str">
            <v>TRUCK DRIVER, MEDIUM</v>
          </cell>
          <cell r="B182" t="str">
            <v>31362</v>
          </cell>
          <cell r="C182" t="str">
            <v>31362</v>
          </cell>
        </row>
        <row r="183">
          <cell r="A183" t="str">
            <v>TRUCK DRIVER, TRACTOR-TRAILER</v>
          </cell>
          <cell r="B183" t="str">
            <v>31364</v>
          </cell>
          <cell r="C183" t="str">
            <v>31364</v>
          </cell>
        </row>
        <row r="184">
          <cell r="A184" t="str">
            <v>WELDER, COMBINATION, MAINTENANCE</v>
          </cell>
          <cell r="B184" t="str">
            <v>23960</v>
          </cell>
          <cell r="C184" t="str">
            <v>23960</v>
          </cell>
        </row>
        <row r="185">
          <cell r="A185" t="str">
            <v>WIPER, SHIPBOARD</v>
          </cell>
          <cell r="B185">
            <v>47801</v>
          </cell>
          <cell r="C185" t="str">
            <v>47801</v>
          </cell>
        </row>
        <row r="186">
          <cell r="A186" t="str">
            <v>WORD PROCESSOR I</v>
          </cell>
          <cell r="B186" t="str">
            <v>01611</v>
          </cell>
          <cell r="C186" t="str">
            <v>01611</v>
          </cell>
        </row>
        <row r="187">
          <cell r="A187" t="str">
            <v>WORD PROCESSOR II</v>
          </cell>
          <cell r="B187" t="str">
            <v>01612</v>
          </cell>
          <cell r="C187" t="str">
            <v>01612</v>
          </cell>
        </row>
        <row r="188">
          <cell r="A188" t="str">
            <v>WORD PROCESSOR III</v>
          </cell>
          <cell r="B188" t="str">
            <v>01613</v>
          </cell>
          <cell r="C188" t="str">
            <v>01613</v>
          </cell>
        </row>
      </sheetData>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TO OFFERORS"/>
      <sheetName val="Summary"/>
      <sheetName val="Prime - CPAF"/>
      <sheetName val="Prime - COST"/>
      <sheetName val="Prime - FFP"/>
      <sheetName val="Sub-1"/>
      <sheetName val="Sub-2"/>
      <sheetName val="Sub-3"/>
      <sheetName val="Labor Categories"/>
      <sheetName val="Section B - CLINS"/>
      <sheetName val="SECTION F - DELIVERY"/>
      <sheetName val="Clause Fill-In"/>
      <sheetName val="RFP NOTES"/>
    </sheetNames>
    <sheetDataSet>
      <sheetData sheetId="0"/>
      <sheetData sheetId="1"/>
      <sheetData sheetId="2">
        <row r="4">
          <cell r="A4" t="str">
            <v/>
          </cell>
          <cell r="S4">
            <v>0</v>
          </cell>
        </row>
        <row r="5">
          <cell r="A5" t="str">
            <v/>
          </cell>
          <cell r="S5">
            <v>0</v>
          </cell>
        </row>
        <row r="6">
          <cell r="A6" t="str">
            <v/>
          </cell>
          <cell r="S6">
            <v>0</v>
          </cell>
        </row>
        <row r="7">
          <cell r="A7" t="str">
            <v/>
          </cell>
          <cell r="S7">
            <v>0</v>
          </cell>
        </row>
        <row r="8">
          <cell r="A8" t="str">
            <v/>
          </cell>
          <cell r="S8">
            <v>0</v>
          </cell>
        </row>
        <row r="9">
          <cell r="A9" t="str">
            <v/>
          </cell>
          <cell r="S9">
            <v>0</v>
          </cell>
        </row>
        <row r="10">
          <cell r="A10" t="str">
            <v/>
          </cell>
          <cell r="S10">
            <v>0</v>
          </cell>
        </row>
        <row r="11">
          <cell r="A11" t="str">
            <v/>
          </cell>
          <cell r="S11">
            <v>0</v>
          </cell>
        </row>
        <row r="12">
          <cell r="A12" t="str">
            <v/>
          </cell>
          <cell r="S12">
            <v>0</v>
          </cell>
        </row>
        <row r="13">
          <cell r="A13" t="str">
            <v/>
          </cell>
          <cell r="S13">
            <v>0</v>
          </cell>
        </row>
        <row r="14">
          <cell r="A14" t="str">
            <v/>
          </cell>
          <cell r="S14">
            <v>0</v>
          </cell>
        </row>
        <row r="15">
          <cell r="A15" t="str">
            <v/>
          </cell>
          <cell r="S15">
            <v>0</v>
          </cell>
        </row>
        <row r="16">
          <cell r="A16" t="str">
            <v/>
          </cell>
          <cell r="S16">
            <v>0</v>
          </cell>
        </row>
        <row r="17">
          <cell r="A17" t="str">
            <v/>
          </cell>
          <cell r="S17">
            <v>0</v>
          </cell>
        </row>
        <row r="18">
          <cell r="A18" t="str">
            <v/>
          </cell>
          <cell r="S18">
            <v>0</v>
          </cell>
        </row>
        <row r="19">
          <cell r="A19" t="str">
            <v/>
          </cell>
          <cell r="S19">
            <v>0</v>
          </cell>
        </row>
        <row r="20">
          <cell r="A20" t="str">
            <v/>
          </cell>
          <cell r="S20">
            <v>0</v>
          </cell>
        </row>
        <row r="21">
          <cell r="A21" t="str">
            <v/>
          </cell>
          <cell r="S21">
            <v>0</v>
          </cell>
        </row>
        <row r="22">
          <cell r="A22" t="str">
            <v/>
          </cell>
          <cell r="S22">
            <v>0</v>
          </cell>
        </row>
        <row r="23">
          <cell r="A23" t="str">
            <v/>
          </cell>
          <cell r="S23">
            <v>0</v>
          </cell>
        </row>
        <row r="24">
          <cell r="A24" t="str">
            <v/>
          </cell>
          <cell r="S24">
            <v>0</v>
          </cell>
        </row>
        <row r="25">
          <cell r="A25" t="str">
            <v/>
          </cell>
          <cell r="S25">
            <v>0</v>
          </cell>
        </row>
        <row r="26">
          <cell r="A26" t="str">
            <v/>
          </cell>
          <cell r="S26">
            <v>0</v>
          </cell>
        </row>
        <row r="27">
          <cell r="A27" t="str">
            <v/>
          </cell>
          <cell r="S27">
            <v>0</v>
          </cell>
        </row>
        <row r="28">
          <cell r="A28" t="str">
            <v/>
          </cell>
          <cell r="S28">
            <v>0</v>
          </cell>
        </row>
        <row r="29">
          <cell r="A29" t="str">
            <v/>
          </cell>
          <cell r="S29">
            <v>0</v>
          </cell>
        </row>
        <row r="30">
          <cell r="A30" t="str">
            <v/>
          </cell>
          <cell r="S30">
            <v>0</v>
          </cell>
        </row>
        <row r="31">
          <cell r="A31" t="str">
            <v/>
          </cell>
          <cell r="S31">
            <v>0</v>
          </cell>
        </row>
        <row r="32">
          <cell r="A32" t="str">
            <v/>
          </cell>
          <cell r="S32">
            <v>0</v>
          </cell>
        </row>
        <row r="33">
          <cell r="A33" t="str">
            <v/>
          </cell>
          <cell r="S33">
            <v>0</v>
          </cell>
        </row>
        <row r="34">
          <cell r="A34" t="str">
            <v/>
          </cell>
          <cell r="S34">
            <v>0</v>
          </cell>
        </row>
        <row r="35">
          <cell r="A35" t="str">
            <v/>
          </cell>
          <cell r="S35">
            <v>0</v>
          </cell>
        </row>
        <row r="36">
          <cell r="A36" t="str">
            <v/>
          </cell>
          <cell r="S36">
            <v>0</v>
          </cell>
        </row>
        <row r="37">
          <cell r="A37" t="str">
            <v/>
          </cell>
          <cell r="S37">
            <v>0</v>
          </cell>
        </row>
        <row r="38">
          <cell r="A38" t="str">
            <v/>
          </cell>
          <cell r="S38">
            <v>0</v>
          </cell>
        </row>
        <row r="39">
          <cell r="A39" t="str">
            <v/>
          </cell>
          <cell r="S39">
            <v>0</v>
          </cell>
        </row>
        <row r="40">
          <cell r="A40" t="str">
            <v/>
          </cell>
          <cell r="S40">
            <v>0</v>
          </cell>
        </row>
        <row r="41">
          <cell r="A41" t="str">
            <v/>
          </cell>
          <cell r="S41">
            <v>0</v>
          </cell>
        </row>
        <row r="42">
          <cell r="A42" t="str">
            <v/>
          </cell>
          <cell r="S42">
            <v>0</v>
          </cell>
        </row>
        <row r="43">
          <cell r="A43" t="str">
            <v/>
          </cell>
          <cell r="S43">
            <v>0</v>
          </cell>
        </row>
        <row r="44">
          <cell r="A44" t="str">
            <v/>
          </cell>
          <cell r="S44">
            <v>0</v>
          </cell>
        </row>
        <row r="45">
          <cell r="A45" t="str">
            <v/>
          </cell>
          <cell r="S45">
            <v>0</v>
          </cell>
        </row>
      </sheetData>
      <sheetData sheetId="3"/>
      <sheetData sheetId="4"/>
      <sheetData sheetId="5"/>
      <sheetData sheetId="6"/>
      <sheetData sheetId="7"/>
      <sheetData sheetId="8">
        <row r="2">
          <cell r="A2" t="str">
            <v>ACCOUNTING CLERK I</v>
          </cell>
        </row>
        <row r="3">
          <cell r="A3" t="str">
            <v>ACCOUNTING CLERK II</v>
          </cell>
        </row>
        <row r="4">
          <cell r="A4" t="str">
            <v>ACQUISITION MANAGEMENT SUPPORT I</v>
          </cell>
        </row>
        <row r="5">
          <cell r="A5" t="str">
            <v>ACQUISITION MANAGEMENT SUPPORT II</v>
          </cell>
        </row>
        <row r="6">
          <cell r="A6" t="str">
            <v>ACQUISITION MANAGEMENT SUPPORT III</v>
          </cell>
        </row>
        <row r="7">
          <cell r="A7" t="str">
            <v xml:space="preserve">ADMINISTRATIVE ASSISTANT </v>
          </cell>
        </row>
        <row r="8">
          <cell r="A8" t="str">
            <v>AIR CREW TRAINING DEVICES INSTRUCTOR (PILOT)</v>
          </cell>
        </row>
        <row r="9">
          <cell r="A9" t="str">
            <v>AIRCRAFT LOGS AND RECORDS TECHNICIAN</v>
          </cell>
        </row>
        <row r="10">
          <cell r="A10" t="str">
            <v>AIRCRAFT MECHANIC HELPER</v>
          </cell>
        </row>
        <row r="11">
          <cell r="A11" t="str">
            <v>AIRCRAFT MECHANIC I</v>
          </cell>
        </row>
        <row r="12">
          <cell r="A12" t="str">
            <v>AIRCRAFT MECHANIC II</v>
          </cell>
        </row>
        <row r="13">
          <cell r="A13" t="str">
            <v>AIRCRAFT MECHANIC III</v>
          </cell>
        </row>
        <row r="14">
          <cell r="A14" t="str">
            <v>AIRCRAFT SERVICER</v>
          </cell>
        </row>
        <row r="15">
          <cell r="A15" t="str">
            <v>AIRCRAFT WORKER</v>
          </cell>
        </row>
        <row r="16">
          <cell r="A16" t="str">
            <v>AIRCREW TRAINING DEVICES INSTRUCTOR (NON-RATED)</v>
          </cell>
        </row>
        <row r="17">
          <cell r="A17" t="str">
            <v>AIRCREW TRAINING DEVICES INSTRUCTOR (RATED)</v>
          </cell>
        </row>
        <row r="18">
          <cell r="A18" t="str">
            <v>ALARM MONITOR</v>
          </cell>
        </row>
        <row r="19">
          <cell r="A19" t="str">
            <v>AMBULANCE DRIVER</v>
          </cell>
        </row>
        <row r="20">
          <cell r="A20" t="str">
            <v>ANALYST I</v>
          </cell>
        </row>
        <row r="21">
          <cell r="A21" t="str">
            <v>ANALYST II</v>
          </cell>
        </row>
        <row r="22">
          <cell r="A22" t="str">
            <v>ANALYST III</v>
          </cell>
        </row>
        <row r="23">
          <cell r="A23" t="str">
            <v>ANALYST, COMPUTER SYSTEMS I</v>
          </cell>
        </row>
        <row r="24">
          <cell r="A24" t="str">
            <v>ANALYST, COMPUTER SYSTEMS II</v>
          </cell>
        </row>
        <row r="25">
          <cell r="A25" t="str">
            <v>ANALYST, COMPUTER SYSTEMS III</v>
          </cell>
        </row>
        <row r="26">
          <cell r="A26" t="str">
            <v>ANALYST, FINANCIAL SYSTEMS</v>
          </cell>
        </row>
        <row r="27">
          <cell r="A27" t="str">
            <v>ANALYST, MANAGEMENT I</v>
          </cell>
        </row>
        <row r="28">
          <cell r="A28" t="str">
            <v>ANALYST, MANAGEMENT II</v>
          </cell>
        </row>
        <row r="29">
          <cell r="A29" t="str">
            <v>ANALYST, MANAGEMENT III</v>
          </cell>
        </row>
        <row r="30">
          <cell r="A30" t="str">
            <v>ANALYST, OPERATIONS I</v>
          </cell>
        </row>
        <row r="31">
          <cell r="A31" t="str">
            <v>ANALYST, OPERATIONS II</v>
          </cell>
        </row>
        <row r="32">
          <cell r="A32" t="str">
            <v>ANALYST, OPERATIONS III</v>
          </cell>
        </row>
        <row r="33">
          <cell r="A33" t="str">
            <v>APPLIANCE MECHANIC</v>
          </cell>
        </row>
        <row r="34">
          <cell r="A34" t="str">
            <v>ASSEMBLER</v>
          </cell>
        </row>
        <row r="35">
          <cell r="A35" t="str">
            <v>AUTOMOTIVE ELECTRICIAN</v>
          </cell>
        </row>
        <row r="36">
          <cell r="A36" t="str">
            <v>AUTOMOTIVE GLASS INSTALLER</v>
          </cell>
        </row>
        <row r="37">
          <cell r="A37" t="str">
            <v>AUTOMOTIVE WORKER</v>
          </cell>
        </row>
        <row r="38">
          <cell r="A38" t="str">
            <v>BAGGAGE INSPECTOR</v>
          </cell>
        </row>
        <row r="39">
          <cell r="A39" t="str">
            <v>BAKER</v>
          </cell>
        </row>
        <row r="40">
          <cell r="A40" t="str">
            <v>BARBER/HAIRDRESSER</v>
          </cell>
        </row>
        <row r="41">
          <cell r="A41" t="str">
            <v>BARTENDER</v>
          </cell>
        </row>
        <row r="42">
          <cell r="A42" t="str">
            <v xml:space="preserve">BLOCKER AND BRACER                                     </v>
          </cell>
        </row>
        <row r="43">
          <cell r="A43" t="str">
            <v>BOAT CREWMAN</v>
          </cell>
        </row>
        <row r="44">
          <cell r="A44" t="str">
            <v>BOAT OPERATOR</v>
          </cell>
        </row>
        <row r="45">
          <cell r="A45" t="str">
            <v>BOILER TENDER</v>
          </cell>
        </row>
        <row r="46">
          <cell r="A46" t="str">
            <v xml:space="preserve">BUS AIDE                                                   </v>
          </cell>
        </row>
        <row r="47">
          <cell r="A47" t="str">
            <v xml:space="preserve">BUS DRIVER                                                    </v>
          </cell>
        </row>
        <row r="48">
          <cell r="A48" t="str">
            <v>CARPENTER, MAINTENANCE</v>
          </cell>
        </row>
        <row r="49">
          <cell r="A49" t="str">
            <v>CARPENTER, MAINTENANCE</v>
          </cell>
        </row>
        <row r="50">
          <cell r="A50" t="str">
            <v>CARPET LAYER</v>
          </cell>
        </row>
        <row r="51">
          <cell r="A51" t="str">
            <v xml:space="preserve">CARTOGRAPHIC TECHNICIAN                                </v>
          </cell>
        </row>
        <row r="52">
          <cell r="A52" t="str">
            <v>CASHIER</v>
          </cell>
        </row>
        <row r="53">
          <cell r="A53" t="str">
            <v>CHEMIST I</v>
          </cell>
        </row>
        <row r="54">
          <cell r="A54" t="str">
            <v>CHEMIST II</v>
          </cell>
        </row>
        <row r="55">
          <cell r="A55" t="str">
            <v>CHEMIST III</v>
          </cell>
        </row>
        <row r="56">
          <cell r="A56" t="str">
            <v xml:space="preserve">CIVIL ENGINEERING TECHNICIAN                       </v>
          </cell>
        </row>
        <row r="57">
          <cell r="A57" t="str">
            <v>CLEANER, VEHICLES</v>
          </cell>
        </row>
        <row r="58">
          <cell r="A58" t="str">
            <v>CLERK, ACCOUNTING I</v>
          </cell>
        </row>
        <row r="59">
          <cell r="A59" t="str">
            <v>CLERK, ACCOUNTING II</v>
          </cell>
        </row>
        <row r="60">
          <cell r="A60" t="str">
            <v>CLERK, ACCOUNTING III</v>
          </cell>
        </row>
        <row r="61">
          <cell r="A61" t="str">
            <v>CLERK, GENERAL I</v>
          </cell>
        </row>
        <row r="62">
          <cell r="A62" t="str">
            <v>CLERK, GENERAL II</v>
          </cell>
        </row>
        <row r="63">
          <cell r="A63" t="str">
            <v>CLERK, GENERAL III</v>
          </cell>
        </row>
        <row r="64">
          <cell r="A64" t="str">
            <v>CLERK, TRAVEL I</v>
          </cell>
        </row>
        <row r="65">
          <cell r="A65" t="str">
            <v>CLERK, TRAVEL II</v>
          </cell>
        </row>
        <row r="66">
          <cell r="A66" t="str">
            <v>CLERK, TRAVEL III</v>
          </cell>
        </row>
        <row r="67">
          <cell r="A67" t="str">
            <v>COMPUTER BASED TRAINING SPECIALIST / INSTRUCTOR</v>
          </cell>
        </row>
        <row r="68">
          <cell r="A68" t="str">
            <v>COMPUTER NETWORK ARCHITECTS</v>
          </cell>
        </row>
        <row r="69">
          <cell r="A69" t="str">
            <v>COMPUTER OPERATOR I</v>
          </cell>
        </row>
        <row r="70">
          <cell r="A70" t="str">
            <v>COMPUTER OPERATOR II</v>
          </cell>
        </row>
        <row r="71">
          <cell r="A71" t="str">
            <v>COMPUTER OPERATOR III</v>
          </cell>
        </row>
        <row r="72">
          <cell r="A72" t="str">
            <v>COMPUTER OPERATOR IV</v>
          </cell>
        </row>
        <row r="73">
          <cell r="A73" t="str">
            <v>COMPUTER OPERATOR V</v>
          </cell>
        </row>
        <row r="74">
          <cell r="A74" t="str">
            <v>COMPUTER PROGRAMMER I</v>
          </cell>
        </row>
        <row r="75">
          <cell r="A75" t="str">
            <v>COMPUTER PROGRAMMER II</v>
          </cell>
        </row>
        <row r="76">
          <cell r="A76" t="str">
            <v>COMPUTER PROGRAMMER III</v>
          </cell>
        </row>
        <row r="77">
          <cell r="A77" t="str">
            <v>COMPUTER PROGRAMMER IV</v>
          </cell>
        </row>
        <row r="78">
          <cell r="A78" t="str">
            <v>COMPUTER SYSTEMS ANALYST I</v>
          </cell>
        </row>
        <row r="79">
          <cell r="A79" t="str">
            <v>COMPUTER SYSTEMS ANALYST II</v>
          </cell>
        </row>
        <row r="80">
          <cell r="A80" t="str">
            <v>COMPUTER SYSTEMS ANALYST III</v>
          </cell>
        </row>
        <row r="81">
          <cell r="A81" t="str">
            <v>COOK I</v>
          </cell>
        </row>
        <row r="82">
          <cell r="A82" t="str">
            <v>COOK II</v>
          </cell>
        </row>
        <row r="83">
          <cell r="A83" t="str">
            <v>COUNTER ATTENDANT</v>
          </cell>
        </row>
        <row r="84">
          <cell r="A84" t="str">
            <v>CUSTOMER SERVICE REPRESENTATIVE I</v>
          </cell>
        </row>
        <row r="85">
          <cell r="A85" t="str">
            <v>CUSTOMER SERVICE REPRESENTATIVE II</v>
          </cell>
        </row>
        <row r="86">
          <cell r="A86" t="str">
            <v>DATA ENTRY OPERATOR I</v>
          </cell>
        </row>
        <row r="87">
          <cell r="A87" t="str">
            <v>DATA ENTRY OPERATOR II</v>
          </cell>
        </row>
        <row r="88">
          <cell r="A88" t="str">
            <v>DATABASE ADMINISTRATORS</v>
          </cell>
        </row>
        <row r="89">
          <cell r="A89" t="str">
            <v>DESK CLERK</v>
          </cell>
        </row>
        <row r="90">
          <cell r="A90" t="str">
            <v>DISHWASHER</v>
          </cell>
        </row>
        <row r="91">
          <cell r="A91" t="str">
            <v>DISPATCHER, MOTOR VEHICLE</v>
          </cell>
        </row>
        <row r="92">
          <cell r="A92" t="str">
            <v>DOCUMENT PREPARATION CLERK</v>
          </cell>
        </row>
        <row r="93">
          <cell r="A93" t="str">
            <v xml:space="preserve">DRAFTER/CAD OPERATOR I                                  </v>
          </cell>
        </row>
        <row r="94">
          <cell r="A94" t="str">
            <v xml:space="preserve">DRAFTER/CAD OPERATOR II                                </v>
          </cell>
        </row>
        <row r="95">
          <cell r="A95" t="str">
            <v xml:space="preserve">DRAFTER/CAD OPERATOR III                                     </v>
          </cell>
        </row>
        <row r="96">
          <cell r="A96" t="str">
            <v xml:space="preserve">DRAFTER/CAD OPERATOR IV                                    </v>
          </cell>
        </row>
        <row r="97">
          <cell r="A97" t="str">
            <v xml:space="preserve">DRIVER COURIER                                       </v>
          </cell>
        </row>
        <row r="98">
          <cell r="A98" t="str">
            <v>DRY CLEANER</v>
          </cell>
        </row>
        <row r="99">
          <cell r="A99" t="str">
            <v>ELECTRICIAN, MAINTENANCE</v>
          </cell>
        </row>
        <row r="100">
          <cell r="A100" t="str">
            <v>ELECTRONICS TECHNICIAN MAINTENANCE I</v>
          </cell>
        </row>
        <row r="101">
          <cell r="A101" t="str">
            <v>ELECTRONICS TECHNICIAN MAINTENANCE II</v>
          </cell>
        </row>
        <row r="102">
          <cell r="A102" t="str">
            <v>ELECTRONICS TECHNICIAN MAINTENANCE III</v>
          </cell>
        </row>
        <row r="103">
          <cell r="A103" t="str">
            <v>ENGINEER I</v>
          </cell>
        </row>
        <row r="104">
          <cell r="A104" t="str">
            <v>ENGINEER II</v>
          </cell>
        </row>
        <row r="105">
          <cell r="A105" t="str">
            <v>ENGINEER III</v>
          </cell>
        </row>
        <row r="106">
          <cell r="A106" t="str">
            <v xml:space="preserve">ENGINEERING TECHNICIAN I                                 </v>
          </cell>
        </row>
        <row r="107">
          <cell r="A107" t="str">
            <v xml:space="preserve">ENGINEERING TECHNICIAN II                                 </v>
          </cell>
        </row>
        <row r="108">
          <cell r="A108" t="str">
            <v xml:space="preserve">ENGINEERING TECHNICIAN III                               </v>
          </cell>
        </row>
        <row r="109">
          <cell r="A109" t="str">
            <v xml:space="preserve">ENGINEERING TECHNICIAN IV                               </v>
          </cell>
        </row>
        <row r="110">
          <cell r="A110" t="str">
            <v xml:space="preserve">ENGINEERING TECHNICIAN V                             </v>
          </cell>
        </row>
        <row r="111">
          <cell r="A111" t="str">
            <v xml:space="preserve">ENGINEERING TECHNICIAN VI                            </v>
          </cell>
        </row>
        <row r="112">
          <cell r="A112" t="str">
            <v xml:space="preserve">ENVIRONMENTAL TECHNICIAN                             </v>
          </cell>
        </row>
        <row r="113">
          <cell r="A113" t="str">
            <v>FINISHER, FLATWORK, MACHINE</v>
          </cell>
        </row>
        <row r="114">
          <cell r="A114" t="str">
            <v>FIRE ALARM SYSTEM MECHANIC</v>
          </cell>
        </row>
        <row r="115">
          <cell r="A115" t="str">
            <v>FIRE EXTINGUISHER REPAIRER</v>
          </cell>
        </row>
        <row r="116">
          <cell r="A116" t="str">
            <v>FIREFIGHTER</v>
          </cell>
        </row>
        <row r="117">
          <cell r="A117" t="str">
            <v>FLIGHT INSTRUCTOR (PILOT)</v>
          </cell>
        </row>
        <row r="118">
          <cell r="A118" t="str">
            <v>FOOD PREPARATION AND SERVICE OCCUPATIONS</v>
          </cell>
        </row>
        <row r="119">
          <cell r="A119" t="str">
            <v>FOOD SERVICE WORKER</v>
          </cell>
        </row>
        <row r="120">
          <cell r="A120" t="str">
            <v>FORKLIFT OPERATOR</v>
          </cell>
        </row>
        <row r="121">
          <cell r="A121" t="str">
            <v>FUEL DISTRIBUTION SYSTEM MECHANIC</v>
          </cell>
        </row>
        <row r="122">
          <cell r="A122" t="str">
            <v>FUEL DISTRIBUTION SYSTEM OPERATOR</v>
          </cell>
        </row>
        <row r="123">
          <cell r="A123" t="str">
            <v>GARDENER</v>
          </cell>
        </row>
        <row r="124">
          <cell r="A124" t="str">
            <v>GENERAL MAINTENANCE WORKER</v>
          </cell>
        </row>
        <row r="125">
          <cell r="A125" t="str">
            <v>GENERAL SERVICES AND SUPPORT OCCUPATIONS</v>
          </cell>
        </row>
        <row r="126">
          <cell r="A126" t="str">
            <v>GROUND SUPPORT EQUIPMENT MECHANIC</v>
          </cell>
        </row>
        <row r="127">
          <cell r="A127" t="str">
            <v>GROUND SUPPORT EQUIPMENT SERVICER</v>
          </cell>
        </row>
        <row r="128">
          <cell r="A128" t="str">
            <v>GROUND SUPPORT EQUIPMENT WORKER</v>
          </cell>
        </row>
        <row r="129">
          <cell r="A129" t="str">
            <v>GUARD I</v>
          </cell>
        </row>
        <row r="130">
          <cell r="A130" t="str">
            <v>GUARD II</v>
          </cell>
        </row>
        <row r="131">
          <cell r="A131" t="str">
            <v xml:space="preserve">HATCH TENDER                                              </v>
          </cell>
        </row>
        <row r="132">
          <cell r="A132" t="str">
            <v>HAZARDOUS WASTE/MATERIAL HANDLER</v>
          </cell>
        </row>
        <row r="133">
          <cell r="A133" t="str">
            <v>HEALTH OCCUPATIONS</v>
          </cell>
        </row>
        <row r="134">
          <cell r="A134" t="str">
            <v>HEAVY EQUIPMENT MECHANIC</v>
          </cell>
        </row>
        <row r="135">
          <cell r="A135" t="str">
            <v>HEAVY EQUIPMENT OPERATOR</v>
          </cell>
        </row>
        <row r="136">
          <cell r="A136" t="str">
            <v>HOUSEKEEPING AIDE</v>
          </cell>
        </row>
        <row r="137">
          <cell r="A137" t="str">
            <v>HOUSING REFERRAL ASSISTANT</v>
          </cell>
        </row>
        <row r="138">
          <cell r="A138" t="str">
            <v>HVAC MECH</v>
          </cell>
        </row>
        <row r="139">
          <cell r="A139" t="str">
            <v>HVAC MECH (RESEARCH FACILITY)</v>
          </cell>
        </row>
        <row r="140">
          <cell r="A140" t="str">
            <v>ILLUSTRATOR I</v>
          </cell>
        </row>
        <row r="141">
          <cell r="A141" t="str">
            <v>INFORMATION SECURITY ANALYSTS</v>
          </cell>
        </row>
        <row r="142">
          <cell r="A142" t="str">
            <v>INFORMATION SYSTEM SECURITY MANAGER I</v>
          </cell>
        </row>
        <row r="143">
          <cell r="A143" t="str">
            <v>INFORMATION SYSTEM SECURITY MANAGER II</v>
          </cell>
        </row>
        <row r="144">
          <cell r="A144" t="str">
            <v>INFORMATION SYSTEM SECURITY MANAGER III</v>
          </cell>
        </row>
        <row r="145">
          <cell r="A145" t="str">
            <v>INSTRUCTIONAL OCCUPATIONS</v>
          </cell>
        </row>
        <row r="146">
          <cell r="A146" t="str">
            <v>INSTRUMENT MECHANIC</v>
          </cell>
        </row>
        <row r="147">
          <cell r="A147" t="str">
            <v>JANITOR</v>
          </cell>
        </row>
        <row r="148">
          <cell r="A148" t="str">
            <v>LABORATORY TECHNICIAN</v>
          </cell>
        </row>
        <row r="149">
          <cell r="A149" t="str">
            <v>LABORATORY/SHELTER MECHANIC</v>
          </cell>
        </row>
        <row r="150">
          <cell r="A150" t="str">
            <v>LABORER</v>
          </cell>
        </row>
        <row r="151">
          <cell r="A151" t="str">
            <v>LABORER, GROUNDS MAINTENANCE</v>
          </cell>
        </row>
        <row r="152">
          <cell r="A152" t="str">
            <v xml:space="preserve">LATENT FINGERPRINT TECHNICIAN I                          </v>
          </cell>
        </row>
        <row r="153">
          <cell r="A153" t="str">
            <v>LIBRARY AIDE/CLERK</v>
          </cell>
        </row>
        <row r="154">
          <cell r="A154" t="str">
            <v>LIBRARY INFORMATION TECHNOLOGY SYSTEMS ADMINISTRATOR</v>
          </cell>
        </row>
        <row r="155">
          <cell r="A155" t="str">
            <v>LIBRARY TECHNICIAN</v>
          </cell>
        </row>
        <row r="156">
          <cell r="A156" t="str">
            <v xml:space="preserve">LINE HANDLER                                            </v>
          </cell>
        </row>
        <row r="157">
          <cell r="A157" t="str">
            <v>LOCKSMITH</v>
          </cell>
        </row>
        <row r="158">
          <cell r="A158" t="str">
            <v>LOGISTICIAN I</v>
          </cell>
        </row>
        <row r="159">
          <cell r="A159" t="str">
            <v>LOGISTICIAN II</v>
          </cell>
        </row>
        <row r="160">
          <cell r="A160" t="str">
            <v>LOGISTICIAN III</v>
          </cell>
        </row>
        <row r="161">
          <cell r="A161" t="str">
            <v>MACHINERY MAINTENANCE MECHANIC</v>
          </cell>
        </row>
        <row r="162">
          <cell r="A162" t="str">
            <v>MACHINE-TOOL OPERATOR (TOOL ROOM)</v>
          </cell>
        </row>
        <row r="163">
          <cell r="A163" t="str">
            <v>MACHINIST, MAINTENANCE</v>
          </cell>
        </row>
        <row r="164">
          <cell r="A164" t="str">
            <v>MAID OR HOUSEMAN</v>
          </cell>
        </row>
        <row r="165">
          <cell r="A165" t="str">
            <v>MAINTENANCE TEST PILOT, FIXED, JET/PROP</v>
          </cell>
        </row>
        <row r="166">
          <cell r="A166" t="str">
            <v>MAINTENANCE TEST PILOT, ROTARY WING</v>
          </cell>
        </row>
        <row r="167">
          <cell r="A167" t="str">
            <v>MAINTENANCE TRADES HELPER</v>
          </cell>
        </row>
        <row r="168">
          <cell r="A168" t="str">
            <v>MANAGER, ADMINISTRATIVE I</v>
          </cell>
        </row>
        <row r="169">
          <cell r="A169" t="str">
            <v>MANAGER, ADMINISTRATIVE II</v>
          </cell>
        </row>
        <row r="170">
          <cell r="A170" t="str">
            <v>MANAGER, ADMINISTRATIVE III</v>
          </cell>
        </row>
        <row r="171">
          <cell r="A171" t="str">
            <v>MANAGER, ADMINISTRATIVE IV</v>
          </cell>
        </row>
        <row r="172">
          <cell r="A172" t="str">
            <v>MANAGER, OPERATIONS I</v>
          </cell>
        </row>
        <row r="173">
          <cell r="A173" t="str">
            <v>MANAGER, OPERATIONS II</v>
          </cell>
        </row>
        <row r="174">
          <cell r="A174" t="str">
            <v>MANAGER, OPERATIONS III</v>
          </cell>
        </row>
        <row r="175">
          <cell r="A175" t="str">
            <v>MANAGER, PROGRAM/PROJECT I</v>
          </cell>
        </row>
        <row r="176">
          <cell r="A176" t="str">
            <v>MANAGER, PROGRAM/PROJECT II</v>
          </cell>
        </row>
        <row r="177">
          <cell r="A177" t="str">
            <v>MANAGER, PROGRAM/PROJECT III</v>
          </cell>
        </row>
        <row r="178">
          <cell r="A178" t="str">
            <v>MATERIAL COORDINATOR</v>
          </cell>
        </row>
        <row r="179">
          <cell r="A179" t="str">
            <v>MATERIAL EXPEDITER</v>
          </cell>
        </row>
        <row r="180">
          <cell r="A180" t="str">
            <v>MATERIAL HANDLING LABORER</v>
          </cell>
        </row>
        <row r="181">
          <cell r="A181" t="str">
            <v>MEAT CUTTER</v>
          </cell>
        </row>
        <row r="182">
          <cell r="A182" t="str">
            <v>MECHANIC, FIRE ALARM SYSTEMS</v>
          </cell>
        </row>
        <row r="183">
          <cell r="A183" t="str">
            <v>MECHANIC, HEATING, VENTILATION, AIR CONDITIONING</v>
          </cell>
        </row>
        <row r="184">
          <cell r="A184" t="str">
            <v>MECHANIC, INSTRUMENT</v>
          </cell>
        </row>
        <row r="185">
          <cell r="A185" t="str">
            <v>MECHANIC, MACHINERY MAINTENANCE</v>
          </cell>
        </row>
        <row r="186">
          <cell r="A186" t="str">
            <v>MECHANIC, TELECOMMUNICATIONS I</v>
          </cell>
        </row>
        <row r="187">
          <cell r="A187" t="str">
            <v>MECHANIC, TELECOMMUNICATIONS II</v>
          </cell>
        </row>
        <row r="188">
          <cell r="A188" t="str">
            <v>MEDIA SPECIALIST I</v>
          </cell>
        </row>
        <row r="189">
          <cell r="A189" t="str">
            <v>MESSENGER COURIER</v>
          </cell>
        </row>
        <row r="190">
          <cell r="A190" t="str">
            <v>METROLOGY TECHNICIAN I</v>
          </cell>
        </row>
        <row r="191">
          <cell r="A191" t="str">
            <v>METROLOGY TECHNICIAN II</v>
          </cell>
        </row>
        <row r="192">
          <cell r="A192" t="str">
            <v>METROLOGY TECHNICIAN III</v>
          </cell>
        </row>
        <row r="193">
          <cell r="A193" t="str">
            <v>MILLWRIGHT</v>
          </cell>
        </row>
        <row r="194">
          <cell r="A194" t="str">
            <v>MISCELLANEOUS OCCUPATIONS</v>
          </cell>
        </row>
        <row r="195">
          <cell r="A195" t="str">
            <v>MOBILE EQUIPMENT SERVICER</v>
          </cell>
        </row>
        <row r="196">
          <cell r="A196" t="str">
            <v>MOTOR EQUIPMENT METAL MECHANIC</v>
          </cell>
        </row>
        <row r="197">
          <cell r="A197" t="str">
            <v>MOTOR EQUIPMENT METAL WORKER</v>
          </cell>
        </row>
        <row r="198">
          <cell r="A198" t="str">
            <v>MOTOR VEHICLE MECHANIC</v>
          </cell>
        </row>
        <row r="199">
          <cell r="A199" t="str">
            <v>MOTOR VEHICLE MECHANIC HELPER</v>
          </cell>
        </row>
        <row r="200">
          <cell r="A200" t="str">
            <v>MOTOR VEHICLE UPHOLSTERY WORKER</v>
          </cell>
        </row>
        <row r="201">
          <cell r="A201" t="str">
            <v xml:space="preserve">MOTOR VEHICLE WRECKER                             </v>
          </cell>
        </row>
        <row r="202">
          <cell r="A202" t="str">
            <v>NON-MAINTENANCE TEST/CO-PILOT</v>
          </cell>
        </row>
        <row r="203">
          <cell r="A203" t="str">
            <v>OFFICE APPLIANCE REPAIRER</v>
          </cell>
        </row>
        <row r="204">
          <cell r="A204" t="str">
            <v>ORDER CLERK I</v>
          </cell>
        </row>
        <row r="205">
          <cell r="A205" t="str">
            <v>ORDER CLERK II</v>
          </cell>
        </row>
        <row r="206">
          <cell r="A206" t="str">
            <v>ORDER FILLER</v>
          </cell>
        </row>
        <row r="207">
          <cell r="A207" t="str">
            <v>PAINTER</v>
          </cell>
        </row>
        <row r="208">
          <cell r="A208" t="str">
            <v>PAINTER, AUTOMOTIVE</v>
          </cell>
        </row>
        <row r="209">
          <cell r="A209" t="str">
            <v>PAINTER, MAINTENANCE</v>
          </cell>
        </row>
        <row r="210">
          <cell r="A210" t="str">
            <v>PERIPHERAL EQUIPMENT OPERATOR</v>
          </cell>
        </row>
        <row r="211">
          <cell r="A211" t="str">
            <v>PEST CONTROLLER</v>
          </cell>
        </row>
        <row r="212">
          <cell r="A212" t="str">
            <v xml:space="preserve">PETROLEUM SUPPLY SPECIALIST                                 </v>
          </cell>
        </row>
        <row r="213">
          <cell r="A213" t="str">
            <v>PHOTOFINISHING WORKER</v>
          </cell>
        </row>
        <row r="214">
          <cell r="A214" t="str">
            <v>PHOTOGRAPHER I</v>
          </cell>
        </row>
        <row r="215">
          <cell r="A215" t="str">
            <v>PHYSICIAN</v>
          </cell>
        </row>
        <row r="216">
          <cell r="A216" t="str">
            <v>PIPEFITTER, MAINTENANCE</v>
          </cell>
        </row>
        <row r="217">
          <cell r="A217" t="str">
            <v>PLANT AND SYSTEM OPERATIONS OCCUPATIONS</v>
          </cell>
        </row>
        <row r="218">
          <cell r="A218" t="str">
            <v>PLUMBER, MAINTENANCE</v>
          </cell>
        </row>
        <row r="219">
          <cell r="A219" t="str">
            <v>PNEUDRAULIC SYSTEMS MECHANIC</v>
          </cell>
        </row>
        <row r="220">
          <cell r="A220" t="str">
            <v>PRESSER, HAND</v>
          </cell>
        </row>
        <row r="221">
          <cell r="A221" t="str">
            <v>PRESSER, MACHINE, DRYCLEANING</v>
          </cell>
        </row>
        <row r="222">
          <cell r="A222" t="str">
            <v>PRESSER, MACHINE, SHIRTS</v>
          </cell>
        </row>
        <row r="223">
          <cell r="A223" t="str">
            <v>PRESSER, MACHINE, WEARING APPAREL, LAUNDRY</v>
          </cell>
        </row>
        <row r="224">
          <cell r="A224" t="str">
            <v>PRODUCTION CONTROL CLERK</v>
          </cell>
        </row>
        <row r="225">
          <cell r="A225" t="str">
            <v>PRODUCTION LINE WORKER (FOOD PROCESSING)</v>
          </cell>
        </row>
        <row r="226">
          <cell r="A226" t="str">
            <v>PROTECTIVE SERVICE OCCUPATIONS</v>
          </cell>
        </row>
        <row r="227">
          <cell r="A227" t="str">
            <v>PRUNER</v>
          </cell>
        </row>
        <row r="228">
          <cell r="A228" t="str">
            <v>RECYCLING LABORER</v>
          </cell>
        </row>
        <row r="229">
          <cell r="A229" t="str">
            <v>REFUSE COLLECTOR</v>
          </cell>
        </row>
        <row r="230">
          <cell r="A230" t="str">
            <v>REGISTERED NURSE I</v>
          </cell>
        </row>
        <row r="231">
          <cell r="A231" t="str">
            <v>REGISTERED NURSE II</v>
          </cell>
        </row>
        <row r="232">
          <cell r="A232" t="str">
            <v>REGISTERED NURSE II, SPECIALIST</v>
          </cell>
        </row>
        <row r="233">
          <cell r="A233" t="str">
            <v>REGISTERED NURSE III</v>
          </cell>
        </row>
        <row r="234">
          <cell r="A234" t="str">
            <v>REGISTERED NURSE III, ANESTHETIST</v>
          </cell>
        </row>
        <row r="235">
          <cell r="A235" t="str">
            <v>REGISTERED NURSE IV</v>
          </cell>
        </row>
        <row r="236">
          <cell r="A236" t="str">
            <v>RENTAL CLERK</v>
          </cell>
        </row>
        <row r="237">
          <cell r="A237" t="str">
            <v>RIGGER</v>
          </cell>
        </row>
        <row r="238">
          <cell r="A238" t="str">
            <v>SALES CLERK</v>
          </cell>
        </row>
        <row r="239">
          <cell r="A239" t="str">
            <v>SCHEDULER, MAINTENANCE</v>
          </cell>
        </row>
        <row r="240">
          <cell r="A240" t="str">
            <v>SCUBA DIVER</v>
          </cell>
        </row>
        <row r="241">
          <cell r="A241" t="str">
            <v>SECRETARY I</v>
          </cell>
        </row>
        <row r="242">
          <cell r="A242" t="str">
            <v>SECRETARY II</v>
          </cell>
        </row>
        <row r="243">
          <cell r="A243" t="str">
            <v>SECRETARY III</v>
          </cell>
        </row>
        <row r="244">
          <cell r="A244" t="str">
            <v>SERVICE ORDER DISPATCHER</v>
          </cell>
        </row>
        <row r="245">
          <cell r="A245" t="str">
            <v>SEWAGE PLANT OPERATOR</v>
          </cell>
        </row>
        <row r="246">
          <cell r="A246" t="str">
            <v>SEWING MACHINE OPERATOR</v>
          </cell>
        </row>
        <row r="247">
          <cell r="A247" t="str">
            <v>SHEET-METAL WORKER, MAINTENANCE</v>
          </cell>
        </row>
        <row r="248">
          <cell r="A248" t="str">
            <v>SHIPPING PACKER</v>
          </cell>
        </row>
        <row r="249">
          <cell r="A249" t="str">
            <v>SHIPPING/RECEIVING CLERK</v>
          </cell>
        </row>
        <row r="250">
          <cell r="A250" t="str">
            <v xml:space="preserve">SHUTTLE BUS DRIVER                                      </v>
          </cell>
        </row>
        <row r="251">
          <cell r="A251" t="str">
            <v>SMALL ENGINE MECHANIC</v>
          </cell>
        </row>
        <row r="252">
          <cell r="A252" t="str">
            <v>SPECIALIST, IA COMPLIANCE I</v>
          </cell>
        </row>
        <row r="253">
          <cell r="A253" t="str">
            <v>SPECIALIST, IA COMPLIANCE II</v>
          </cell>
        </row>
        <row r="254">
          <cell r="A254" t="str">
            <v>SPECIALIST, IA COMPLIANCE III</v>
          </cell>
        </row>
        <row r="255">
          <cell r="A255" t="str">
            <v>SPECIALIST, SECURITY I</v>
          </cell>
        </row>
        <row r="256">
          <cell r="A256" t="str">
            <v>SPECIALIST, SECURITY II</v>
          </cell>
        </row>
        <row r="257">
          <cell r="A257" t="str">
            <v>SPECIALIST, SECURITY III</v>
          </cell>
        </row>
        <row r="258">
          <cell r="A258" t="str">
            <v>SPECIALIST, WAREHOUSE</v>
          </cell>
        </row>
        <row r="259">
          <cell r="A259" t="str">
            <v xml:space="preserve">STEVEDORE I                                              </v>
          </cell>
        </row>
        <row r="260">
          <cell r="A260" t="str">
            <v>STEVEDORE II</v>
          </cell>
        </row>
        <row r="261">
          <cell r="A261" t="str">
            <v>STOCK CLERK</v>
          </cell>
        </row>
        <row r="262">
          <cell r="A262" t="str">
            <v>STORE WORKER I</v>
          </cell>
        </row>
        <row r="263">
          <cell r="A263" t="str">
            <v>SUPPLY TECHNICIAN</v>
          </cell>
        </row>
        <row r="264">
          <cell r="A264" t="str">
            <v>SURVEY PARTY CHIEF</v>
          </cell>
        </row>
        <row r="265">
          <cell r="A265" t="str">
            <v>SURVEY WORKER</v>
          </cell>
        </row>
        <row r="266">
          <cell r="A266" t="str">
            <v>SURVEYING AIDE</v>
          </cell>
        </row>
        <row r="267">
          <cell r="A267" t="str">
            <v>SURVEYING TECHNICIAN</v>
          </cell>
        </row>
        <row r="268">
          <cell r="A268" t="str">
            <v>SWITCHBOARD OPERATOR/RECEPTIONIST</v>
          </cell>
        </row>
        <row r="269">
          <cell r="A269" t="str">
            <v xml:space="preserve">SYSTEM SUPPORT SPECIALIST </v>
          </cell>
        </row>
        <row r="270">
          <cell r="A270" t="str">
            <v>TAILOR</v>
          </cell>
        </row>
        <row r="271">
          <cell r="A271" t="str">
            <v>TECHNICAL INSTRUCTOR/COURSE DEVELOPER</v>
          </cell>
        </row>
        <row r="272">
          <cell r="A272" t="str">
            <v>TECHNICAL OCCUPATIONS</v>
          </cell>
        </row>
        <row r="273">
          <cell r="A273" t="str">
            <v>TECHNICAL ORDER LIBRARY CLERK</v>
          </cell>
        </row>
        <row r="274">
          <cell r="A274" t="str">
            <v xml:space="preserve">TECHNICAL WRITER I                                       </v>
          </cell>
        </row>
        <row r="275">
          <cell r="A275" t="str">
            <v xml:space="preserve">TECHNICAL WRITER II                                     </v>
          </cell>
        </row>
        <row r="276">
          <cell r="A276" t="str">
            <v xml:space="preserve">TECHNICAL WRITER III                              </v>
          </cell>
        </row>
        <row r="277">
          <cell r="A277" t="str">
            <v>TELECOMMUNICATIONS MECH I</v>
          </cell>
        </row>
        <row r="278">
          <cell r="A278" t="str">
            <v xml:space="preserve">TELECOMMUNICATIONS MECH II </v>
          </cell>
        </row>
        <row r="279">
          <cell r="A279" t="str">
            <v>TELEPHONE LINEMAN</v>
          </cell>
        </row>
        <row r="280">
          <cell r="A280" t="str">
            <v>TEST CONDUCTORS</v>
          </cell>
        </row>
        <row r="281">
          <cell r="A281" t="str">
            <v>TIRE REPAIRER</v>
          </cell>
        </row>
        <row r="282">
          <cell r="A282" t="str">
            <v>TOOL AND DIE MAKER</v>
          </cell>
        </row>
        <row r="283">
          <cell r="A283" t="str">
            <v>TOOLS AND PARTS ATTENDANT</v>
          </cell>
        </row>
        <row r="284">
          <cell r="A284" t="str">
            <v>TRACTOR OPERATOR</v>
          </cell>
        </row>
        <row r="285">
          <cell r="A285" t="str">
            <v xml:space="preserve">TRANSMISSION REPAIR SPECIALIST </v>
          </cell>
        </row>
        <row r="286">
          <cell r="A286" t="str">
            <v>TRUCKDRIVER, HEAVY</v>
          </cell>
        </row>
        <row r="287">
          <cell r="A287" t="str">
            <v xml:space="preserve">TRUCKDRIVER, LIGHT                                     </v>
          </cell>
        </row>
        <row r="288">
          <cell r="A288" t="str">
            <v>TRUCKDRIVER, MEDIUM</v>
          </cell>
        </row>
        <row r="289">
          <cell r="A289" t="str">
            <v>TRUCKDRIVER, TRACTOR-TRAILER</v>
          </cell>
        </row>
        <row r="290">
          <cell r="A290" t="str">
            <v xml:space="preserve">UNEXPLODED ORDNANCE (UXO) TECHNICIAN I       </v>
          </cell>
        </row>
        <row r="291">
          <cell r="A291" t="str">
            <v xml:space="preserve">UNEXPLODED ORDNANCE (UXO) TECHNICIAN II          </v>
          </cell>
        </row>
        <row r="292">
          <cell r="A292" t="str">
            <v xml:space="preserve">UNEXPLODED ORDNANCE (UXO) TECHNICIAN III </v>
          </cell>
        </row>
        <row r="293">
          <cell r="A293" t="str">
            <v>VENDING MACHINE REPAIRER</v>
          </cell>
        </row>
        <row r="294">
          <cell r="A294" t="str">
            <v>VENTILATION EQUIPMENT TENDER</v>
          </cell>
        </row>
        <row r="295">
          <cell r="A295" t="str">
            <v>VESSEL CAPTAIN</v>
          </cell>
        </row>
        <row r="296">
          <cell r="A296" t="str">
            <v xml:space="preserve">VIDEO TELECONFERENCE TECHNICIAN </v>
          </cell>
        </row>
        <row r="297">
          <cell r="A297" t="str">
            <v xml:space="preserve">WAREHOUSE SPECIALIST    </v>
          </cell>
        </row>
        <row r="298">
          <cell r="A298" t="str">
            <v xml:space="preserve">WASHER, MACHINE </v>
          </cell>
        </row>
        <row r="299">
          <cell r="A299" t="str">
            <v>WATER TRANSPORTATION OCCUPATIONS</v>
          </cell>
        </row>
        <row r="300">
          <cell r="A300" t="str">
            <v>WATER TREATMENT PLANT OPERATOR</v>
          </cell>
        </row>
        <row r="301">
          <cell r="A301" t="str">
            <v>WELDER, COMBINATION, MAINTENANCE</v>
          </cell>
        </row>
        <row r="302">
          <cell r="A302" t="str">
            <v xml:space="preserve">WINDOW CLEANER </v>
          </cell>
        </row>
        <row r="303">
          <cell r="A303" t="str">
            <v>WOODCRAFT WORKER</v>
          </cell>
        </row>
        <row r="304">
          <cell r="A304" t="str">
            <v>WOODWORKER</v>
          </cell>
        </row>
        <row r="305">
          <cell r="A305" t="str">
            <v>WORD PROCESSOR I</v>
          </cell>
        </row>
        <row r="306">
          <cell r="A306" t="str">
            <v>WORD PROCESSOR II</v>
          </cell>
        </row>
        <row r="307">
          <cell r="A307" t="str">
            <v>WORD PROCESSOR III</v>
          </cell>
        </row>
      </sheetData>
      <sheetData sheetId="9"/>
      <sheetData sheetId="10"/>
      <sheetData sheetId="11"/>
      <sheetData sheetId="12"/>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christopher.j.kenney/AppData/Local/Microsoft/Windows/INetCache/Content.Outlook/EDGY3YVS/NUWC_PRICING_20180904.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aul Simone" refreshedDate="36684.605142245367" createdVersion="1" recordCount="499" upgradeOnRefresh="1">
  <cacheSource type="worksheet">
    <worksheetSource ref="A1:F500" sheet="Data" r:id="rId2"/>
  </cacheSource>
  <cacheFields count="7">
    <cacheField name="Category Code" numFmtId="0">
      <sharedItems containsBlank="1" count="19">
        <m/>
        <s v="ACS1" u="1"/>
        <s v="AO1" u="1"/>
        <s v="CO1" u="1"/>
        <s v="CP2" u="1"/>
        <s v="DRAF2" u="1"/>
        <s v="E2" u="1"/>
        <s v="E3" u="1"/>
        <s v="E4" u="1"/>
        <s v="EC3" u="1"/>
        <s v="ED1" u="1"/>
        <s v="EST4" u="1"/>
        <s v="ESY3" u="1"/>
        <s v="MGRP1" u="1"/>
        <s v="MGRP2" u="1"/>
        <s v="TEE1" u="1"/>
        <s v="TWE" u="1"/>
        <s v="WP1" u="1"/>
        <s v="" u="1"/>
      </sharedItems>
    </cacheField>
    <cacheField name="Labor Category" numFmtId="0">
      <sharedItems containsBlank="1" count="18">
        <m/>
        <s v="ANALYST, COMPUTER SYSTEMS I" u="1"/>
        <s v="ANALYST, OPERATIONS I" u="1"/>
        <s v="COMPUTER OPERATOR I " u="1"/>
        <s v="COMPUTER PROGRAMMER II" u="1"/>
        <s v="DRAFTER II " u="1"/>
        <s v="ENGINEER II" u="1"/>
        <s v="ENGINEER III" u="1"/>
        <s v="ENGINEER IV" u="1"/>
        <s v="ENGINEER, COMPUTER III" u="1"/>
        <s v="ENGINEER, DESIGN I" u="1"/>
        <s v="ENGINEER, STRUCTURAL IV" u="1"/>
        <s v="ENGINEER, SYSTEMS III" u="1"/>
        <s v="MANAGER, PROGRAM/PROJECT I" u="1"/>
        <s v="MANAGER, PROGRAM/PROJECT II" u="1"/>
        <s v="TECHNICAL WRITER / EDITOR  " u="1"/>
        <s v="TECHNICIAN, ELECTRICAL/ELECTRONIC I " u="1"/>
        <s v="WORD PROCESSOR I " u="1"/>
      </sharedItems>
    </cacheField>
    <cacheField name="Hours" numFmtId="0">
      <sharedItems containsString="0" containsBlank="1" count="1">
        <m/>
      </sharedItems>
    </cacheField>
    <cacheField name="Total Cost" numFmtId="0">
      <sharedItems containsString="0" containsBlank="1" count="1">
        <m/>
      </sharedItems>
    </cacheField>
    <cacheField name="Contractor" numFmtId="0">
      <sharedItems containsBlank="1" count="5">
        <m/>
        <s v="a&amp;t" u="1"/>
        <s v="etc" u="1"/>
        <s v="mrc" u="1"/>
        <s v="FSC" u="1"/>
      </sharedItems>
    </cacheField>
    <cacheField name="Prime KR" numFmtId="0">
      <sharedItems containsBlank="1" count="3">
        <m/>
        <s v="a&amp;t" u="1"/>
        <s v="mrc" u="1"/>
      </sharedItems>
    </cacheField>
    <cacheField name="Cost/Hour" numFmtId="0" formula="IF(Hours=0,0,('Total Cost'/Hours))"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99">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r>
    <x v="0"/>
    <x v="0"/>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dataOnRows="1" applyNumberFormats="0" applyBorderFormats="0" applyFontFormats="0" applyPatternFormats="0" applyAlignmentFormats="0" applyWidthHeightFormats="1" dataCaption="Data" showItems="0" showMultipleLabel="0" showMemberPropertyTips="0" useAutoFormatting="1" itemPrintTitles="1" indent="0" compact="0" compactData="0" gridDropZones="1">
  <location ref="A1:E4" firstHeaderRow="1" firstDataRow="1" firstDataCol="4"/>
  <pivotFields count="7">
    <pivotField axis="axisRow" compact="0" outline="0" subtotalTop="0" showAll="0" includeNewItemsInFilter="1" defaultSubtotal="0">
      <items count="19">
        <item m="1" x="18"/>
        <item m="1" x="1"/>
        <item m="1" x="2"/>
        <item m="1" x="3"/>
        <item m="1" x="4"/>
        <item m="1" x="5"/>
        <item m="1" x="6"/>
        <item m="1" x="7"/>
        <item m="1" x="8"/>
        <item m="1" x="9"/>
        <item m="1" x="10"/>
        <item m="1" x="11"/>
        <item m="1" x="12"/>
        <item m="1" x="13"/>
        <item m="1" x="14"/>
        <item m="1" x="15"/>
        <item m="1" x="16"/>
        <item m="1" x="17"/>
        <item h="1" x="0"/>
      </items>
    </pivotField>
    <pivotField axis="axisRow" compact="0" outline="0" subtotalTop="0" showAll="0" includeNewItemsInFilter="1" defaultSubtotal="0">
      <items count="18">
        <item m="1" x="1"/>
        <item m="1" x="2"/>
        <item m="1" x="3"/>
        <item m="1" x="4"/>
        <item m="1" x="5"/>
        <item m="1" x="6"/>
        <item m="1" x="7"/>
        <item m="1" x="8"/>
        <item m="1" x="9"/>
        <item m="1" x="10"/>
        <item m="1" x="11"/>
        <item m="1" x="12"/>
        <item m="1" x="13"/>
        <item m="1" x="14"/>
        <item m="1" x="15"/>
        <item m="1" x="16"/>
        <item m="1" x="17"/>
        <item x="0"/>
      </items>
    </pivotField>
    <pivotField dataField="1" compact="0" outline="0" subtotalTop="0" showAll="0" includeNewItemsInFilter="1"/>
    <pivotField dataField="1" compact="0" outline="0" subtotalTop="0" showAll="0" includeNewItemsInFilter="1"/>
    <pivotField compact="0" outline="0" subtotalTop="0" showAll="0" includeNewItemsInFilter="1"/>
    <pivotField axis="axisRow" compact="0" outline="0" subtotalTop="0" showAll="0" includeNewItemsInFilter="1">
      <items count="4">
        <item m="1" x="1"/>
        <item m="1" x="2"/>
        <item x="0"/>
        <item t="default"/>
      </items>
    </pivotField>
    <pivotField dataField="1" compact="0" outline="0" subtotalTop="0" dragToRow="0" dragToCol="0" dragToPage="0" showAll="0" includeNewItemsInFilter="1" defaultSubtotal="0"/>
  </pivotFields>
  <rowFields count="4">
    <field x="0"/>
    <field x="1"/>
    <field x="5"/>
    <field x="-2"/>
  </rowFields>
  <rowItems count="3">
    <i t="grand">
      <x/>
    </i>
    <i t="grand" i="1">
      <x v="1"/>
    </i>
    <i t="grand" i="2">
      <x v="2"/>
    </i>
  </rowItems>
  <colItems count="1">
    <i/>
  </colItems>
  <dataFields count="3">
    <dataField name="Sum of Hours" fld="2" baseField="0" baseItem="0" numFmtId="3"/>
    <dataField name="Sum of Total Cost" fld="3" baseField="0" baseItem="0" numFmtId="172"/>
    <dataField name="Sum of Cost/Hour" fld="6" baseField="0" baseItem="0" numFmtId="173"/>
  </dataFields>
  <formats count="9">
    <format dxfId="29">
      <pivotArea field="0" grandRow="1" outline="0" axis="axisRow" fieldPosition="0">
        <references count="1">
          <reference field="4294967294" count="1" selected="0">
            <x v="0"/>
          </reference>
        </references>
      </pivotArea>
    </format>
    <format dxfId="28">
      <pivotArea field="0" grandRow="1" outline="0" axis="axisRow" fieldPosition="0">
        <references count="1">
          <reference field="4294967294" count="1" selected="0">
            <x v="1"/>
          </reference>
        </references>
      </pivotArea>
    </format>
    <format dxfId="27">
      <pivotArea field="0" grandRow="1" outline="0" axis="axisRow" fieldPosition="0">
        <references count="1">
          <reference field="4294967294" count="1" selected="0">
            <x v="2"/>
          </reference>
        </references>
      </pivotArea>
    </format>
    <format dxfId="26">
      <pivotArea dataOnly="0" outline="0" fieldPosition="0">
        <references count="1">
          <reference field="4294967294" count="1">
            <x v="0"/>
          </reference>
        </references>
      </pivotArea>
    </format>
    <format dxfId="25">
      <pivotArea dataOnly="0" outline="0" fieldPosition="0">
        <references count="1">
          <reference field="4294967294" count="1">
            <x v="1"/>
          </reference>
        </references>
      </pivotArea>
    </format>
    <format dxfId="24">
      <pivotArea dataOnly="0" outline="0" fieldPosition="0">
        <references count="1">
          <reference field="4294967294" count="1">
            <x v="2"/>
          </reference>
        </references>
      </pivotArea>
    </format>
    <format dxfId="23">
      <pivotArea dataOnly="0" outline="0" fieldPosition="0">
        <references count="1">
          <reference field="4294967294" count="1">
            <x v="0"/>
          </reference>
        </references>
      </pivotArea>
    </format>
    <format dxfId="22">
      <pivotArea dataOnly="0" outline="0" fieldPosition="0">
        <references count="1">
          <reference field="4294967294" count="1">
            <x v="1"/>
          </reference>
        </references>
      </pivotArea>
    </format>
    <format dxfId="21">
      <pivotArea dataOnly="0" outline="0" fieldPosition="0">
        <references count="1">
          <reference field="4294967294" count="1">
            <x v="2"/>
          </reference>
        </references>
      </pivotArea>
    </format>
  </formats>
  <pivotTableStyleInfo showRowHeaders="1" showColHeaders="1" showRowStripes="0" showColStripes="0" showLastColumn="1"/>
</pivotTableDefinition>
</file>

<file path=xl/pivotTables/pivotTable2.xml><?xml version="1.0" encoding="utf-8"?>
<pivotTableDefinition xmlns="http://schemas.openxmlformats.org/spreadsheetml/2006/main" name="PivotTable1" cacheId="0" dataOnRows="1" applyNumberFormats="0" applyBorderFormats="0" applyFontFormats="0" applyPatternFormats="0" applyAlignmentFormats="0" applyWidthHeightFormats="1" dataCaption="Data" showItems="0" showMultipleLabel="0" showMemberPropertyTips="0" useAutoFormatting="1" itemPrintTitles="1" indent="0" compact="0" compactData="0" gridDropZones="1">
  <location ref="A3:E6" firstHeaderRow="1" firstDataRow="1" firstDataCol="4" rowPageCount="1" colPageCount="1"/>
  <pivotFields count="7">
    <pivotField axis="axisRow" compact="0" outline="0" subtotalTop="0" showAll="0" includeNewItemsInFilter="1" defaultSubtotal="0">
      <items count="19">
        <item m="1" x="1"/>
        <item m="1" x="2"/>
        <item m="1" x="3"/>
        <item m="1" x="4"/>
        <item m="1" x="5"/>
        <item m="1" x="6"/>
        <item m="1" x="7"/>
        <item m="1" x="8"/>
        <item m="1" x="9"/>
        <item m="1" x="10"/>
        <item m="1" x="11"/>
        <item m="1" x="12"/>
        <item m="1" x="13"/>
        <item m="1" x="14"/>
        <item m="1" x="15"/>
        <item m="1" x="16"/>
        <item m="1" x="17"/>
        <item x="0"/>
        <item m="1" x="18"/>
      </items>
    </pivotField>
    <pivotField axis="axisRow" compact="0" outline="0" subtotalTop="0" showAll="0" includeNewItemsInFilter="1" defaultSubtotal="0">
      <items count="18">
        <item m="1" x="1"/>
        <item m="1" x="2"/>
        <item m="1" x="3"/>
        <item m="1" x="4"/>
        <item m="1" x="5"/>
        <item m="1" x="6"/>
        <item m="1" x="7"/>
        <item m="1" x="8"/>
        <item m="1" x="9"/>
        <item m="1" x="10"/>
        <item m="1" x="11"/>
        <item m="1" x="12"/>
        <item m="1" x="13"/>
        <item m="1" x="14"/>
        <item m="1" x="15"/>
        <item m="1" x="16"/>
        <item m="1" x="17"/>
        <item x="0"/>
      </items>
    </pivotField>
    <pivotField dataField="1" compact="0" outline="0" subtotalTop="0" showAll="0" includeNewItemsInFilter="1"/>
    <pivotField dataField="1" compact="0" outline="0" subtotalTop="0" showAll="0" includeNewItemsInFilter="1"/>
    <pivotField axis="axisPage" compact="0" outline="0" subtotalTop="0" showAll="0" includeNewItemsInFilter="1">
      <items count="6">
        <item m="1" x="1"/>
        <item m="1" x="2"/>
        <item m="1" x="3"/>
        <item x="0"/>
        <item m="1" x="4"/>
        <item t="default"/>
      </items>
    </pivotField>
    <pivotField axis="axisRow" compact="0" outline="0" subtotalTop="0" showAll="0" includeNewItemsInFilter="1">
      <items count="4">
        <item m="1" x="1"/>
        <item m="1" x="2"/>
        <item h="1" x="0"/>
        <item t="default"/>
      </items>
    </pivotField>
    <pivotField dataField="1" compact="0" outline="0" subtotalTop="0" dragToRow="0" dragToCol="0" dragToPage="0" showAll="0" includeNewItemsInFilter="1" defaultSubtotal="0"/>
  </pivotFields>
  <rowFields count="4">
    <field x="5"/>
    <field x="0"/>
    <field x="1"/>
    <field x="-2"/>
  </rowFields>
  <rowItems count="3">
    <i t="grand">
      <x/>
    </i>
    <i t="grand" i="1">
      <x v="1"/>
    </i>
    <i t="grand" i="2">
      <x v="2"/>
    </i>
  </rowItems>
  <colItems count="1">
    <i/>
  </colItems>
  <pageFields count="1">
    <pageField fld="4" hier="0"/>
  </pageFields>
  <dataFields count="3">
    <dataField name="Sum of Hours" fld="2" baseField="0" baseItem="0" numFmtId="3"/>
    <dataField name="Sum of Total Cost" fld="3" baseField="0" baseItem="0" numFmtId="173"/>
    <dataField name="Sum of Cost/Hour" fld="6" baseField="0" baseItem="0" numFmtId="173"/>
  </dataFields>
  <formats count="21">
    <format dxfId="20">
      <pivotArea dataOnly="0" outline="0" fieldPosition="0">
        <references count="1">
          <reference field="4294967294" count="1">
            <x v="1"/>
          </reference>
        </references>
      </pivotArea>
    </format>
    <format dxfId="19">
      <pivotArea field="5" grandRow="1" outline="0" axis="axisRow" fieldPosition="0">
        <references count="1">
          <reference field="4294967294" count="1" selected="0">
            <x v="2"/>
          </reference>
        </references>
      </pivotArea>
    </format>
    <format dxfId="18">
      <pivotArea dataOnly="0" outline="0" fieldPosition="0">
        <references count="2">
          <reference field="4294967294" count="1">
            <x v="2"/>
          </reference>
          <reference field="4" count="1" selected="0">
            <x v="0"/>
          </reference>
        </references>
      </pivotArea>
    </format>
    <format dxfId="17">
      <pivotArea dataOnly="0" outline="0" fieldPosition="0">
        <references count="2">
          <reference field="4294967294" count="1">
            <x v="2"/>
          </reference>
          <reference field="4" count="1" selected="0">
            <x v="2"/>
          </reference>
        </references>
      </pivotArea>
    </format>
    <format dxfId="16">
      <pivotArea dataOnly="0" outline="0" fieldPosition="0">
        <references count="3">
          <reference field="4294967294" count="1">
            <x v="2"/>
          </reference>
          <reference field="1" count="1" selected="0" defaultSubtotal="1" sumSubtotal="1" countASubtotal="1" avgSubtotal="1" maxSubtotal="1" minSubtotal="1" productSubtotal="1" countSubtotal="1" stdDevSubtotal="1" stdDevPSubtotal="1" varSubtotal="1" varPSubtotal="1">
            <x v="4"/>
          </reference>
          <reference field="4" count="1" selected="0">
            <x v="2"/>
          </reference>
        </references>
      </pivotArea>
    </format>
    <format dxfId="15">
      <pivotArea outline="0" fieldPosition="0">
        <references count="4">
          <reference field="4294967294" count="1" selected="0">
            <x v="2"/>
          </reference>
          <reference field="0" count="1" selected="0" defaultSubtotal="1" sumSubtotal="1" countASubtotal="1" avgSubtotal="1" maxSubtotal="1" minSubtotal="1" productSubtotal="1" countSubtotal="1" stdDevSubtotal="1" stdDevPSubtotal="1" varSubtotal="1" varPSubtotal="1">
            <x v="5"/>
          </reference>
          <reference field="1" count="1" selected="0" defaultSubtotal="1" sumSubtotal="1" countASubtotal="1" avgSubtotal="1" maxSubtotal="1" minSubtotal="1" productSubtotal="1" countSubtotal="1" stdDevSubtotal="1" stdDevPSubtotal="1" varSubtotal="1" varPSubtotal="1">
            <x v="5"/>
          </reference>
          <reference field="5" count="0" selected="0"/>
        </references>
      </pivotArea>
    </format>
    <format dxfId="14">
      <pivotArea outline="0" fieldPosition="0">
        <references count="4">
          <reference field="4294967294" count="1" selected="0">
            <x v="2"/>
          </reference>
          <reference field="0" count="1" selected="0" defaultSubtotal="1" sumSubtotal="1" countASubtotal="1" avgSubtotal="1" maxSubtotal="1" minSubtotal="1" productSubtotal="1" countSubtotal="1" stdDevSubtotal="1" stdDevPSubtotal="1" varSubtotal="1" varPSubtotal="1">
            <x v="0"/>
          </reference>
          <reference field="1" count="1" selected="0" defaultSubtotal="1" sumSubtotal="1" countASubtotal="1" avgSubtotal="1" maxSubtotal="1" minSubtotal="1" productSubtotal="1" countSubtotal="1" stdDevSubtotal="1" stdDevPSubtotal="1" varSubtotal="1" varPSubtotal="1">
            <x v="0"/>
          </reference>
          <reference field="5" count="0" selected="0"/>
        </references>
      </pivotArea>
    </format>
    <format dxfId="13">
      <pivotArea dataOnly="0" outline="0" fieldPosition="0">
        <references count="2">
          <reference field="4294967294" count="1">
            <x v="2"/>
          </reference>
          <reference field="4" count="1" selected="0">
            <x v="2"/>
          </reference>
        </references>
      </pivotArea>
    </format>
    <format dxfId="12">
      <pivotArea dataOnly="0" outline="0" fieldPosition="0">
        <references count="2">
          <reference field="4294967294" count="1">
            <x v="2"/>
          </reference>
          <reference field="4" count="1" selected="0">
            <x v="2"/>
          </reference>
        </references>
      </pivotArea>
    </format>
    <format dxfId="11">
      <pivotArea field="5" dataOnly="0" grandRow="1" outline="0" axis="axisRow" fieldPosition="0">
        <references count="1">
          <reference field="4294967294" count="1" selected="0">
            <x v="0"/>
          </reference>
        </references>
      </pivotArea>
    </format>
    <format dxfId="10">
      <pivotArea field="5" dataOnly="0" grandRow="1" outline="0" axis="axisRow" fieldPosition="0">
        <references count="1">
          <reference field="4294967294" count="1" selected="0">
            <x v="1"/>
          </reference>
        </references>
      </pivotArea>
    </format>
    <format dxfId="9">
      <pivotArea field="5" dataOnly="0" grandRow="1" outline="0" axis="axisRow" fieldPosition="0">
        <references count="1">
          <reference field="4294967294" count="1" selected="0">
            <x v="2"/>
          </reference>
        </references>
      </pivotArea>
    </format>
    <format dxfId="8">
      <pivotArea field="5" dataOnly="0" grandRow="1" outline="0" axis="axisRow" fieldPosition="0">
        <references count="1">
          <reference field="4294967294" count="1" selected="0">
            <x v="2"/>
          </reference>
        </references>
      </pivotArea>
    </format>
    <format dxfId="7">
      <pivotArea outline="0" fieldPosition="0">
        <references count="4">
          <reference field="4294967294" count="1" selected="0">
            <x v="0"/>
          </reference>
          <reference field="0" count="1" selected="0" defaultSubtotal="1" sumSubtotal="1" countASubtotal="1" avgSubtotal="1" maxSubtotal="1" minSubtotal="1" productSubtotal="1" countSubtotal="1" stdDevSubtotal="1" stdDevPSubtotal="1" varSubtotal="1" varPSubtotal="1">
            <x v="0"/>
          </reference>
          <reference field="1" count="1" selected="0" defaultSubtotal="1" sumSubtotal="1" countASubtotal="1" avgSubtotal="1" maxSubtotal="1" minSubtotal="1" productSubtotal="1" countSubtotal="1" stdDevSubtotal="1" stdDevPSubtotal="1" varSubtotal="1" varPSubtotal="1">
            <x v="0"/>
          </reference>
          <reference field="5" count="0" selected="0"/>
        </references>
      </pivotArea>
    </format>
    <format dxfId="6">
      <pivotArea outline="0" fieldPosition="0">
        <references count="4">
          <reference field="4294967294" count="1" selected="0">
            <x v="2"/>
          </reference>
          <reference field="0" count="1" selected="0" defaultSubtotal="1" sumSubtotal="1" countASubtotal="1" avgSubtotal="1" maxSubtotal="1" minSubtotal="1" productSubtotal="1" countSubtotal="1" stdDevSubtotal="1" stdDevPSubtotal="1" varSubtotal="1" varPSubtotal="1">
            <x v="1"/>
          </reference>
          <reference field="1" count="1" selected="0" defaultSubtotal="1" sumSubtotal="1" countASubtotal="1" avgSubtotal="1" maxSubtotal="1" minSubtotal="1" productSubtotal="1" countSubtotal="1" stdDevSubtotal="1" stdDevPSubtotal="1" varSubtotal="1" varPSubtotal="1">
            <x v="1"/>
          </reference>
          <reference field="5" count="0" selected="0"/>
        </references>
      </pivotArea>
    </format>
    <format dxfId="5">
      <pivotArea outline="0" fieldPosition="0">
        <references count="4">
          <reference field="4294967294" count="1" selected="0">
            <x v="0"/>
          </reference>
          <reference field="0" count="1" selected="0" defaultSubtotal="1" sumSubtotal="1" countASubtotal="1" avgSubtotal="1" maxSubtotal="1" minSubtotal="1" productSubtotal="1" countSubtotal="1" stdDevSubtotal="1" stdDevPSubtotal="1" varSubtotal="1" varPSubtotal="1">
            <x v="5"/>
          </reference>
          <reference field="1" count="1" selected="0" defaultSubtotal="1" sumSubtotal="1" countASubtotal="1" avgSubtotal="1" maxSubtotal="1" minSubtotal="1" productSubtotal="1" countSubtotal="1" stdDevSubtotal="1" stdDevPSubtotal="1" varSubtotal="1" varPSubtotal="1">
            <x v="5"/>
          </reference>
          <reference field="5" count="0" selected="0"/>
        </references>
      </pivotArea>
    </format>
    <format dxfId="4">
      <pivotArea dataOnly="0" outline="0" fieldPosition="0">
        <references count="1">
          <reference field="4294967294" count="1">
            <x v="2"/>
          </reference>
        </references>
      </pivotArea>
    </format>
    <format dxfId="3">
      <pivotArea dataOnly="0" outline="0" fieldPosition="0">
        <references count="1">
          <reference field="4294967294" count="1">
            <x v="1"/>
          </reference>
        </references>
      </pivotArea>
    </format>
    <format dxfId="2">
      <pivotArea dataOnly="0" outline="0" fieldPosition="0">
        <references count="1">
          <reference field="4294967294" count="2">
            <x v="1"/>
            <x v="2"/>
          </reference>
        </references>
      </pivotArea>
    </format>
    <format dxfId="1">
      <pivotArea dataOnly="0" outline="0" fieldPosition="0">
        <references count="1">
          <reference field="4294967294" count="1">
            <x v="0"/>
          </reference>
        </references>
      </pivotArea>
    </format>
    <format dxfId="0">
      <pivotArea field="5" grandRow="1" outline="0" axis="axisRow" fieldPosition="0">
        <references count="1">
          <reference field="4294967294" count="1" selected="0">
            <x v="1"/>
          </reference>
        </references>
      </pivotArea>
    </format>
  </format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C23"/>
  <sheetViews>
    <sheetView workbookViewId="0">
      <selection activeCell="B35" sqref="B35"/>
    </sheetView>
  </sheetViews>
  <sheetFormatPr defaultColWidth="9.140625" defaultRowHeight="13.5" x14ac:dyDescent="0.25"/>
  <cols>
    <col min="1" max="1" width="10.7109375" style="241" customWidth="1"/>
    <col min="2" max="2" width="193.5703125" style="240" customWidth="1"/>
    <col min="3" max="16384" width="9.140625" style="240"/>
  </cols>
  <sheetData>
    <row r="1" spans="1:3" x14ac:dyDescent="0.25">
      <c r="B1" s="242" t="s">
        <v>960</v>
      </c>
    </row>
    <row r="2" spans="1:3" x14ac:dyDescent="0.25">
      <c r="B2" s="242"/>
    </row>
    <row r="3" spans="1:3" x14ac:dyDescent="0.25">
      <c r="A3" s="241">
        <v>1</v>
      </c>
      <c r="B3" s="242" t="s">
        <v>961</v>
      </c>
    </row>
    <row r="4" spans="1:3" x14ac:dyDescent="0.25">
      <c r="B4" s="242"/>
    </row>
    <row r="5" spans="1:3" ht="27" x14ac:dyDescent="0.25">
      <c r="A5" s="243">
        <f>A3+1</f>
        <v>2</v>
      </c>
      <c r="B5" s="244" t="s">
        <v>962</v>
      </c>
    </row>
    <row r="6" spans="1:3" x14ac:dyDescent="0.25">
      <c r="A6" s="243"/>
      <c r="B6" s="244"/>
    </row>
    <row r="7" spans="1:3" x14ac:dyDescent="0.25">
      <c r="B7" s="244"/>
    </row>
    <row r="8" spans="1:3" x14ac:dyDescent="0.25">
      <c r="A8" s="243">
        <f>A5+1</f>
        <v>3</v>
      </c>
      <c r="B8" s="244" t="s">
        <v>968</v>
      </c>
      <c r="C8" s="245" t="s">
        <v>53</v>
      </c>
    </row>
    <row r="10" spans="1:3" x14ac:dyDescent="0.25">
      <c r="A10" s="243">
        <f>A8+1</f>
        <v>4</v>
      </c>
      <c r="B10" s="244" t="s">
        <v>969</v>
      </c>
    </row>
    <row r="12" spans="1:3" x14ac:dyDescent="0.25">
      <c r="A12" s="243">
        <f>A10+1</f>
        <v>5</v>
      </c>
      <c r="B12" s="240" t="s">
        <v>971</v>
      </c>
    </row>
    <row r="13" spans="1:3" x14ac:dyDescent="0.25">
      <c r="B13" s="240" t="s">
        <v>970</v>
      </c>
    </row>
    <row r="14" spans="1:3" x14ac:dyDescent="0.25">
      <c r="B14" s="240" t="s">
        <v>975</v>
      </c>
    </row>
    <row r="15" spans="1:3" x14ac:dyDescent="0.25">
      <c r="B15" s="240" t="s">
        <v>972</v>
      </c>
    </row>
    <row r="16" spans="1:3" x14ac:dyDescent="0.25">
      <c r="B16" s="240" t="s">
        <v>973</v>
      </c>
    </row>
    <row r="17" spans="1:2" x14ac:dyDescent="0.25">
      <c r="B17" s="240" t="s">
        <v>974</v>
      </c>
    </row>
    <row r="19" spans="1:2" x14ac:dyDescent="0.25">
      <c r="A19" s="243">
        <f>A12+1</f>
        <v>6</v>
      </c>
      <c r="B19" s="240" t="s">
        <v>963</v>
      </c>
    </row>
    <row r="20" spans="1:2" x14ac:dyDescent="0.25">
      <c r="B20" s="240" t="s">
        <v>966</v>
      </c>
    </row>
    <row r="21" spans="1:2" x14ac:dyDescent="0.25">
      <c r="B21" s="240" t="s">
        <v>964</v>
      </c>
    </row>
    <row r="22" spans="1:2" x14ac:dyDescent="0.25">
      <c r="B22" s="240" t="s">
        <v>965</v>
      </c>
    </row>
    <row r="23" spans="1:2" x14ac:dyDescent="0.25">
      <c r="A23" s="241" t="s">
        <v>53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Vertical="1" syncRef="A1" transitionEvaluation="1" transitionEntry="1" codeName="Sheet1">
    <tabColor rgb="FFFF0000"/>
  </sheetPr>
  <dimension ref="A1:BA274"/>
  <sheetViews>
    <sheetView tabSelected="1" showOutlineSymbols="0" view="pageLayout" zoomScaleNormal="100" workbookViewId="0">
      <selection activeCell="B8" sqref="B8"/>
    </sheetView>
  </sheetViews>
  <sheetFormatPr defaultColWidth="3.7109375" defaultRowHeight="15" outlineLevelRow="1" x14ac:dyDescent="0.25"/>
  <cols>
    <col min="1" max="1" width="12.42578125" style="5" customWidth="1"/>
    <col min="2" max="2" width="50" style="5" customWidth="1"/>
    <col min="3" max="3" width="35.7109375" style="5" customWidth="1"/>
    <col min="4" max="4" width="10.85546875" style="5" customWidth="1"/>
    <col min="5" max="5" width="5.5703125" style="5" bestFit="1" customWidth="1"/>
    <col min="6" max="6" width="6.28515625" style="5" bestFit="1" customWidth="1"/>
    <col min="7" max="7" width="8.7109375" style="5" customWidth="1"/>
    <col min="8" max="8" width="12.140625" style="5" customWidth="1"/>
    <col min="9" max="9" width="13.28515625" style="5" customWidth="1"/>
    <col min="10" max="10" width="13.7109375" style="5" customWidth="1"/>
    <col min="11" max="11" width="9.7109375" style="5" customWidth="1"/>
    <col min="12" max="12" width="13.7109375" style="5" customWidth="1"/>
    <col min="13" max="13" width="10.5703125" style="5" customWidth="1"/>
    <col min="14" max="14" width="13.7109375" style="5" customWidth="1"/>
    <col min="15" max="15" width="10.140625" style="5" customWidth="1"/>
    <col min="16" max="16" width="13.7109375" style="5" customWidth="1"/>
    <col min="17" max="17" width="9" style="5" customWidth="1"/>
    <col min="18" max="18" width="13.7109375" style="5" customWidth="1"/>
    <col min="19" max="19" width="14.7109375" style="5" customWidth="1"/>
    <col min="20" max="20" width="9.85546875" style="5" customWidth="1"/>
    <col min="21" max="21" width="20.7109375" style="5" customWidth="1"/>
    <col min="22" max="22" width="14.7109375" style="5" customWidth="1"/>
    <col min="23" max="23" width="10.5703125" style="5" customWidth="1"/>
    <col min="24" max="24" width="10.7109375" style="5" customWidth="1"/>
    <col min="25" max="25" width="11.7109375" style="5" customWidth="1"/>
    <col min="26" max="26" width="12.7109375" style="5" customWidth="1"/>
    <col min="27" max="27" width="17.140625" style="5" customWidth="1"/>
    <col min="28" max="28" width="12.7109375" style="5" customWidth="1"/>
    <col min="29" max="29" width="10.7109375" style="5" customWidth="1"/>
    <col min="30" max="30" width="13.140625" style="5" customWidth="1"/>
    <col min="31" max="31" width="9.7109375" style="5" customWidth="1"/>
    <col min="32" max="32" width="11" style="5" customWidth="1"/>
    <col min="33" max="33" width="16.7109375" style="5" customWidth="1"/>
    <col min="34" max="34" width="25" style="5" customWidth="1"/>
    <col min="35" max="35" width="17.7109375" style="5" customWidth="1"/>
    <col min="36" max="36" width="14.7109375" style="5" customWidth="1"/>
    <col min="37" max="37" width="15.7109375" style="5" customWidth="1"/>
    <col min="38" max="48" width="3.7109375" style="5"/>
    <col min="49" max="49" width="11.7109375" style="5" customWidth="1"/>
    <col min="50" max="50" width="3.7109375" style="5"/>
    <col min="51" max="51" width="4.7109375" style="5" customWidth="1"/>
    <col min="52" max="52" width="3.7109375" style="5"/>
    <col min="53" max="54" width="4.7109375" style="5" customWidth="1"/>
    <col min="55" max="56" width="3.7109375" style="5"/>
    <col min="57" max="59" width="14.7109375" style="5" customWidth="1"/>
    <col min="60" max="16384" width="3.7109375" style="5"/>
  </cols>
  <sheetData>
    <row r="1" spans="1:53" x14ac:dyDescent="0.25">
      <c r="A1" s="91" t="s">
        <v>3</v>
      </c>
      <c r="B1" s="92" t="s">
        <v>220</v>
      </c>
      <c r="C1" s="217" t="s">
        <v>939</v>
      </c>
      <c r="D1" s="93" t="s">
        <v>0</v>
      </c>
      <c r="E1" s="94" t="s">
        <v>1</v>
      </c>
      <c r="F1" s="94" t="s">
        <v>2</v>
      </c>
      <c r="G1" s="94" t="s">
        <v>3</v>
      </c>
      <c r="H1" s="94" t="s">
        <v>4</v>
      </c>
      <c r="I1" s="94" t="s">
        <v>5</v>
      </c>
      <c r="J1" s="94" t="s">
        <v>0</v>
      </c>
      <c r="K1" s="94" t="s">
        <v>6</v>
      </c>
      <c r="L1" s="94" t="s">
        <v>6</v>
      </c>
      <c r="M1" s="94" t="s">
        <v>7</v>
      </c>
      <c r="N1" s="94" t="s">
        <v>8</v>
      </c>
      <c r="O1" s="94" t="s">
        <v>9</v>
      </c>
      <c r="P1" s="94" t="s">
        <v>10</v>
      </c>
      <c r="Q1" s="94" t="s">
        <v>11</v>
      </c>
      <c r="R1" s="94" t="s">
        <v>11</v>
      </c>
      <c r="S1" s="94" t="s">
        <v>0</v>
      </c>
      <c r="T1" s="94" t="s">
        <v>12</v>
      </c>
      <c r="U1" s="1" t="s">
        <v>13</v>
      </c>
      <c r="V1" s="1"/>
      <c r="W1" s="212" t="s">
        <v>942</v>
      </c>
      <c r="X1" s="213"/>
      <c r="Y1" s="214"/>
      <c r="Z1" s="2"/>
      <c r="AA1" s="2"/>
      <c r="AB1" s="2"/>
      <c r="AC1" s="2"/>
      <c r="AD1" s="2"/>
      <c r="AE1" s="210" t="s">
        <v>14</v>
      </c>
      <c r="AF1" s="211"/>
      <c r="AG1" s="211"/>
      <c r="AH1" s="211"/>
      <c r="AI1" s="211"/>
      <c r="AJ1" s="211"/>
      <c r="AK1" s="211"/>
      <c r="AY1" s="6" t="s">
        <v>15</v>
      </c>
      <c r="AZ1" s="7" t="s">
        <v>16</v>
      </c>
      <c r="BA1" s="6" t="s">
        <v>17</v>
      </c>
    </row>
    <row r="2" spans="1:53" x14ac:dyDescent="0.25">
      <c r="A2" s="91" t="s">
        <v>18</v>
      </c>
      <c r="B2" s="92" t="s">
        <v>221</v>
      </c>
      <c r="C2" s="217" t="s">
        <v>940</v>
      </c>
      <c r="D2" s="93" t="s">
        <v>19</v>
      </c>
      <c r="E2" s="94" t="s">
        <v>20</v>
      </c>
      <c r="F2" s="94" t="s">
        <v>21</v>
      </c>
      <c r="G2" s="94" t="s">
        <v>22</v>
      </c>
      <c r="H2" s="92" t="s">
        <v>217</v>
      </c>
      <c r="I2" s="94" t="s">
        <v>3</v>
      </c>
      <c r="J2" s="94" t="s">
        <v>3</v>
      </c>
      <c r="K2" s="94" t="s">
        <v>22</v>
      </c>
      <c r="L2" s="94" t="s">
        <v>23</v>
      </c>
      <c r="M2" s="94" t="s">
        <v>22</v>
      </c>
      <c r="N2" s="95" t="s">
        <v>23</v>
      </c>
      <c r="O2" s="94" t="s">
        <v>24</v>
      </c>
      <c r="P2" s="94" t="s">
        <v>25</v>
      </c>
      <c r="Q2" s="94" t="s">
        <v>24</v>
      </c>
      <c r="R2" s="94" t="s">
        <v>25</v>
      </c>
      <c r="S2" s="94" t="s">
        <v>26</v>
      </c>
      <c r="T2" s="94" t="s">
        <v>27</v>
      </c>
      <c r="U2" s="1" t="s">
        <v>28</v>
      </c>
      <c r="V2" s="1"/>
      <c r="W2" s="128" t="s">
        <v>29</v>
      </c>
      <c r="X2" s="2"/>
      <c r="Y2" s="2"/>
      <c r="Z2" s="2"/>
      <c r="AA2" s="2"/>
      <c r="AB2" s="2"/>
      <c r="AC2" s="2"/>
      <c r="AD2" s="2"/>
      <c r="AE2" s="85" t="s">
        <v>219</v>
      </c>
      <c r="AF2" s="2"/>
      <c r="AG2" s="1"/>
      <c r="AH2" s="1"/>
      <c r="AI2" s="1"/>
      <c r="AJ2" s="2"/>
      <c r="AK2" s="11" t="s">
        <v>33</v>
      </c>
      <c r="AY2" s="8">
        <v>0</v>
      </c>
      <c r="AZ2" s="8">
        <v>0</v>
      </c>
      <c r="BA2" s="8" t="b">
        <f>F4=9</f>
        <v>0</v>
      </c>
    </row>
    <row r="3" spans="1:53" ht="15.75" thickBot="1" x14ac:dyDescent="0.3">
      <c r="A3" s="96" t="s">
        <v>90</v>
      </c>
      <c r="B3" s="97"/>
      <c r="C3" s="218" t="s">
        <v>941</v>
      </c>
      <c r="D3" s="253"/>
      <c r="E3" s="253"/>
      <c r="F3" s="254" t="s">
        <v>17</v>
      </c>
      <c r="G3" s="97"/>
      <c r="H3" s="98" t="s">
        <v>64</v>
      </c>
      <c r="I3" s="97"/>
      <c r="J3" s="97"/>
      <c r="K3" s="97"/>
      <c r="L3" s="97"/>
      <c r="M3" s="97"/>
      <c r="N3" s="99"/>
      <c r="O3" s="97"/>
      <c r="P3" s="97"/>
      <c r="Q3" s="97"/>
      <c r="R3" s="97"/>
      <c r="S3" s="97"/>
      <c r="T3" s="97"/>
      <c r="U3" s="137" t="s">
        <v>232</v>
      </c>
      <c r="V3" s="10"/>
      <c r="W3" s="2"/>
      <c r="X3" s="90" t="s">
        <v>30</v>
      </c>
      <c r="Y3" s="90" t="s">
        <v>30</v>
      </c>
      <c r="Z3" s="90" t="s">
        <v>30</v>
      </c>
      <c r="AA3" s="90" t="s">
        <v>30</v>
      </c>
      <c r="AB3" s="90" t="s">
        <v>30</v>
      </c>
      <c r="AC3" s="90" t="s">
        <v>30</v>
      </c>
      <c r="AD3" s="2"/>
      <c r="AE3" s="86" t="s">
        <v>3</v>
      </c>
      <c r="AF3" s="2"/>
      <c r="AG3" s="11" t="s">
        <v>31</v>
      </c>
      <c r="AH3" s="81" t="s">
        <v>19</v>
      </c>
      <c r="AI3" s="11" t="s">
        <v>32</v>
      </c>
      <c r="AJ3" s="87" t="s">
        <v>3</v>
      </c>
      <c r="AK3" s="81" t="s">
        <v>218</v>
      </c>
      <c r="BA3" s="6" t="s">
        <v>17</v>
      </c>
    </row>
    <row r="4" spans="1:53" outlineLevel="1" x14ac:dyDescent="0.25">
      <c r="A4" s="12" t="str">
        <f t="shared" ref="A4:A45" si="0">IF(ISBLANK(B4),"",VLOOKUP(B4, LABOR_CATEGORIES,2))</f>
        <v/>
      </c>
      <c r="B4" s="100"/>
      <c r="C4" s="215"/>
      <c r="D4" s="117" t="s">
        <v>53</v>
      </c>
      <c r="E4" s="118" t="s">
        <v>53</v>
      </c>
      <c r="F4" s="118" t="s">
        <v>53</v>
      </c>
      <c r="G4" s="119" t="s">
        <v>53</v>
      </c>
      <c r="H4" s="15">
        <f>IF(F4=0,0,AE$61)</f>
        <v>0</v>
      </c>
      <c r="I4" s="16">
        <f t="shared" ref="I4:I45" si="1">G4*H4+G4</f>
        <v>0</v>
      </c>
      <c r="J4" s="17">
        <f t="shared" ref="J4:J45" si="2">D4*I4</f>
        <v>0</v>
      </c>
      <c r="K4" s="18">
        <f t="shared" ref="K4:K45" si="3">IF(E4=0,0,VLOOKUP(E4,$W$7:$AD$22,8))</f>
        <v>0</v>
      </c>
      <c r="L4" s="17">
        <f t="shared" ref="L4:L45" si="4">J4*K4</f>
        <v>0</v>
      </c>
      <c r="M4" s="18">
        <f t="shared" ref="M4:M45" si="5">IF(F4=0,0,VLOOKUP(F4,$W$7:$AD$22,8))</f>
        <v>0</v>
      </c>
      <c r="N4" s="17">
        <f t="shared" ref="N4:N45" si="6">(J4+L4)*M4</f>
        <v>0</v>
      </c>
      <c r="O4" s="18">
        <f t="shared" ref="O4:O45" si="7">IF(F4=0,0,AD$25)</f>
        <v>0</v>
      </c>
      <c r="P4" s="17">
        <f t="shared" ref="P4:P45" si="8">(J4+L4+N4)*O4</f>
        <v>0</v>
      </c>
      <c r="Q4" s="18">
        <f t="shared" ref="Q4:Q45" si="9">IF(F4=0,0,AD$26)</f>
        <v>0</v>
      </c>
      <c r="R4" s="17">
        <f t="shared" ref="R4:R45" si="10">(J4+N4+L4+P4)*Q4</f>
        <v>0</v>
      </c>
      <c r="S4" s="17">
        <f t="shared" ref="S4:S45" si="11">J4+N4+R4+L4+P4</f>
        <v>0</v>
      </c>
      <c r="T4" s="16">
        <f t="shared" ref="T4:T45" si="12">IF(D4=0,0,S4/D4)</f>
        <v>0</v>
      </c>
      <c r="U4" s="136"/>
      <c r="V4" s="10"/>
      <c r="W4" s="249" t="s">
        <v>978</v>
      </c>
      <c r="X4" s="127">
        <v>2020</v>
      </c>
      <c r="Y4" s="104">
        <f>X4+1</f>
        <v>2021</v>
      </c>
      <c r="Z4" s="104">
        <f>Y4+1</f>
        <v>2022</v>
      </c>
      <c r="AA4" s="104">
        <f>Z4+1</f>
        <v>2023</v>
      </c>
      <c r="AB4" s="104">
        <f>AA4+1</f>
        <v>2024</v>
      </c>
      <c r="AC4" s="104">
        <f>AB4+1</f>
        <v>2025</v>
      </c>
      <c r="AD4" s="19" t="s">
        <v>33</v>
      </c>
      <c r="AE4" s="84" t="s">
        <v>18</v>
      </c>
      <c r="AF4" s="4"/>
      <c r="AG4" s="3" t="s">
        <v>34</v>
      </c>
      <c r="AH4" s="3" t="s">
        <v>35</v>
      </c>
      <c r="AI4" s="3" t="s">
        <v>22</v>
      </c>
      <c r="AJ4" s="88" t="s">
        <v>222</v>
      </c>
      <c r="AK4" s="82" t="s">
        <v>18</v>
      </c>
      <c r="BA4" s="20" t="b">
        <f>F4=10</f>
        <v>0</v>
      </c>
    </row>
    <row r="5" spans="1:53" outlineLevel="1" x14ac:dyDescent="0.25">
      <c r="A5" s="12" t="str">
        <f t="shared" si="0"/>
        <v/>
      </c>
      <c r="B5" s="100"/>
      <c r="C5" s="100"/>
      <c r="D5" s="101"/>
      <c r="E5" s="102"/>
      <c r="F5" s="102"/>
      <c r="G5" s="103"/>
      <c r="H5" s="15">
        <f>IF(F5=0,0,AE$61)</f>
        <v>0</v>
      </c>
      <c r="I5" s="16">
        <f t="shared" si="1"/>
        <v>0</v>
      </c>
      <c r="J5" s="17">
        <f t="shared" si="2"/>
        <v>0</v>
      </c>
      <c r="K5" s="18">
        <f t="shared" si="3"/>
        <v>0</v>
      </c>
      <c r="L5" s="17">
        <f t="shared" si="4"/>
        <v>0</v>
      </c>
      <c r="M5" s="18">
        <f t="shared" si="5"/>
        <v>0</v>
      </c>
      <c r="N5" s="17">
        <f t="shared" si="6"/>
        <v>0</v>
      </c>
      <c r="O5" s="18">
        <f t="shared" si="7"/>
        <v>0</v>
      </c>
      <c r="P5" s="17">
        <f t="shared" si="8"/>
        <v>0</v>
      </c>
      <c r="Q5" s="18">
        <f t="shared" si="9"/>
        <v>0</v>
      </c>
      <c r="R5" s="17">
        <f t="shared" si="10"/>
        <v>0</v>
      </c>
      <c r="S5" s="17">
        <f t="shared" si="11"/>
        <v>0</v>
      </c>
      <c r="T5" s="16">
        <f t="shared" si="12"/>
        <v>0</v>
      </c>
      <c r="V5" s="247"/>
      <c r="W5" s="256" t="s">
        <v>976</v>
      </c>
      <c r="X5" s="127">
        <v>12</v>
      </c>
      <c r="Y5" s="127">
        <v>12</v>
      </c>
      <c r="Z5" s="127">
        <v>12</v>
      </c>
      <c r="AA5" s="127">
        <v>12</v>
      </c>
      <c r="AB5" s="127">
        <v>12</v>
      </c>
      <c r="AC5" s="127">
        <v>0</v>
      </c>
      <c r="AD5" s="83">
        <f>SUM(X5:AC5)</f>
        <v>60</v>
      </c>
      <c r="AE5" s="129"/>
      <c r="AF5" s="130"/>
      <c r="AG5" s="130"/>
      <c r="AH5" s="130"/>
      <c r="AI5" s="130"/>
      <c r="AJ5" s="89">
        <f>AH5*AI5</f>
        <v>0</v>
      </c>
      <c r="AK5" s="130"/>
      <c r="BA5" s="21" t="s">
        <v>17</v>
      </c>
    </row>
    <row r="6" spans="1:53" outlineLevel="1" x14ac:dyDescent="0.25">
      <c r="A6" s="12" t="str">
        <f t="shared" si="0"/>
        <v/>
      </c>
      <c r="B6" s="100"/>
      <c r="C6" s="100"/>
      <c r="D6" s="101"/>
      <c r="E6" s="102"/>
      <c r="F6" s="102"/>
      <c r="G6" s="103"/>
      <c r="H6" s="15">
        <f>IF(F6=0,0,AE$61)</f>
        <v>0</v>
      </c>
      <c r="I6" s="16">
        <f t="shared" si="1"/>
        <v>0</v>
      </c>
      <c r="J6" s="17">
        <f t="shared" si="2"/>
        <v>0</v>
      </c>
      <c r="K6" s="18">
        <f t="shared" si="3"/>
        <v>0</v>
      </c>
      <c r="L6" s="17">
        <f t="shared" si="4"/>
        <v>0</v>
      </c>
      <c r="M6" s="18">
        <f t="shared" si="5"/>
        <v>0</v>
      </c>
      <c r="N6" s="17">
        <f t="shared" si="6"/>
        <v>0</v>
      </c>
      <c r="O6" s="18">
        <f t="shared" si="7"/>
        <v>0</v>
      </c>
      <c r="P6" s="17">
        <f t="shared" si="8"/>
        <v>0</v>
      </c>
      <c r="Q6" s="18">
        <f t="shared" si="9"/>
        <v>0</v>
      </c>
      <c r="R6" s="17">
        <f t="shared" si="10"/>
        <v>0</v>
      </c>
      <c r="S6" s="17">
        <f t="shared" si="11"/>
        <v>0</v>
      </c>
      <c r="T6" s="16">
        <f t="shared" si="12"/>
        <v>0</v>
      </c>
      <c r="U6" s="239" t="s">
        <v>967</v>
      </c>
      <c r="V6" s="248"/>
      <c r="W6" s="257" t="s">
        <v>977</v>
      </c>
      <c r="X6" s="22"/>
      <c r="Y6" s="22"/>
      <c r="Z6" s="22"/>
      <c r="AA6" s="22"/>
      <c r="AB6" s="22"/>
      <c r="AC6" s="22"/>
      <c r="AD6" s="23"/>
      <c r="AE6" s="116"/>
      <c r="AF6" s="103"/>
      <c r="AG6" s="103"/>
      <c r="AH6" s="102"/>
      <c r="AI6" s="102"/>
      <c r="AJ6" s="89">
        <f t="shared" ref="AJ6:AJ35" si="13">AH6*AI6</f>
        <v>0</v>
      </c>
      <c r="AK6" s="103"/>
      <c r="BA6" s="20" t="b">
        <f>F4=11</f>
        <v>0</v>
      </c>
    </row>
    <row r="7" spans="1:53" outlineLevel="1" x14ac:dyDescent="0.25">
      <c r="A7" s="12" t="str">
        <f t="shared" si="0"/>
        <v/>
      </c>
      <c r="B7" s="100"/>
      <c r="C7" s="100"/>
      <c r="D7" s="101"/>
      <c r="E7" s="102"/>
      <c r="F7" s="102"/>
      <c r="G7" s="103"/>
      <c r="H7" s="15">
        <f>IF(F7=0,0,AE$61)</f>
        <v>0</v>
      </c>
      <c r="I7" s="16">
        <f t="shared" si="1"/>
        <v>0</v>
      </c>
      <c r="J7" s="17">
        <f t="shared" si="2"/>
        <v>0</v>
      </c>
      <c r="K7" s="18">
        <f t="shared" si="3"/>
        <v>0</v>
      </c>
      <c r="L7" s="17">
        <f t="shared" si="4"/>
        <v>0</v>
      </c>
      <c r="M7" s="18">
        <f t="shared" si="5"/>
        <v>0</v>
      </c>
      <c r="N7" s="17">
        <f t="shared" si="6"/>
        <v>0</v>
      </c>
      <c r="O7" s="18">
        <f t="shared" si="7"/>
        <v>0</v>
      </c>
      <c r="P7" s="17">
        <f t="shared" si="8"/>
        <v>0</v>
      </c>
      <c r="Q7" s="18">
        <f t="shared" si="9"/>
        <v>0</v>
      </c>
      <c r="R7" s="17">
        <f t="shared" si="10"/>
        <v>0</v>
      </c>
      <c r="S7" s="17">
        <f t="shared" si="11"/>
        <v>0</v>
      </c>
      <c r="T7" s="16">
        <f t="shared" si="12"/>
        <v>0</v>
      </c>
      <c r="U7" s="131" t="s">
        <v>986</v>
      </c>
      <c r="V7" s="132"/>
      <c r="W7" s="258">
        <v>1</v>
      </c>
      <c r="X7" s="109">
        <v>0</v>
      </c>
      <c r="Y7" s="109">
        <v>0</v>
      </c>
      <c r="Z7" s="109">
        <v>0</v>
      </c>
      <c r="AA7" s="109">
        <v>0</v>
      </c>
      <c r="AB7" s="109">
        <v>0</v>
      </c>
      <c r="AC7" s="109">
        <v>0</v>
      </c>
      <c r="AD7" s="27">
        <f t="shared" ref="AD7:AD38" si="14">IF(X7=0,0,(X7*$X$5+Y7*$Y$5+Z7*$Z$5+AA7*$AA$5+AB7*$AB$5+AC7*$AC$5)/$AD$5)</f>
        <v>0</v>
      </c>
      <c r="AE7" s="116"/>
      <c r="AF7" s="103"/>
      <c r="AG7" s="103"/>
      <c r="AH7" s="102"/>
      <c r="AI7" s="102"/>
      <c r="AJ7" s="89">
        <f t="shared" si="13"/>
        <v>0</v>
      </c>
      <c r="AK7" s="103"/>
      <c r="BA7" s="21" t="s">
        <v>17</v>
      </c>
    </row>
    <row r="8" spans="1:53" outlineLevel="1" x14ac:dyDescent="0.25">
      <c r="A8" s="12" t="str">
        <f t="shared" si="0"/>
        <v/>
      </c>
      <c r="B8" s="100"/>
      <c r="C8" s="100"/>
      <c r="D8" s="101"/>
      <c r="E8" s="102"/>
      <c r="F8" s="102"/>
      <c r="G8" s="103"/>
      <c r="H8" s="15">
        <f>IF(F8=0,0,AE$61)</f>
        <v>0</v>
      </c>
      <c r="I8" s="16">
        <f t="shared" si="1"/>
        <v>0</v>
      </c>
      <c r="J8" s="17">
        <f t="shared" si="2"/>
        <v>0</v>
      </c>
      <c r="K8" s="18">
        <f t="shared" si="3"/>
        <v>0</v>
      </c>
      <c r="L8" s="17">
        <f t="shared" si="4"/>
        <v>0</v>
      </c>
      <c r="M8" s="18">
        <f t="shared" si="5"/>
        <v>0</v>
      </c>
      <c r="N8" s="17">
        <f t="shared" si="6"/>
        <v>0</v>
      </c>
      <c r="O8" s="18">
        <f t="shared" si="7"/>
        <v>0</v>
      </c>
      <c r="P8" s="17">
        <f t="shared" si="8"/>
        <v>0</v>
      </c>
      <c r="Q8" s="18">
        <f t="shared" si="9"/>
        <v>0</v>
      </c>
      <c r="R8" s="17">
        <f t="shared" si="10"/>
        <v>0</v>
      </c>
      <c r="S8" s="17">
        <f t="shared" si="11"/>
        <v>0</v>
      </c>
      <c r="T8" s="16">
        <f t="shared" si="12"/>
        <v>0</v>
      </c>
      <c r="U8" s="131" t="s">
        <v>987</v>
      </c>
      <c r="V8" s="132"/>
      <c r="W8" s="258">
        <v>2</v>
      </c>
      <c r="X8" s="109">
        <v>0</v>
      </c>
      <c r="Y8" s="109">
        <v>0</v>
      </c>
      <c r="Z8" s="109">
        <v>0</v>
      </c>
      <c r="AA8" s="109">
        <v>0</v>
      </c>
      <c r="AB8" s="109">
        <v>0</v>
      </c>
      <c r="AC8" s="109">
        <v>0</v>
      </c>
      <c r="AD8" s="27">
        <f t="shared" si="14"/>
        <v>0</v>
      </c>
      <c r="AE8" s="116"/>
      <c r="AF8" s="103"/>
      <c r="AG8" s="103"/>
      <c r="AH8" s="102"/>
      <c r="AI8" s="102"/>
      <c r="AJ8" s="89">
        <f t="shared" si="13"/>
        <v>0</v>
      </c>
      <c r="AK8" s="103"/>
      <c r="BA8" s="20" t="b">
        <f>F4=12</f>
        <v>0</v>
      </c>
    </row>
    <row r="9" spans="1:53" outlineLevel="1" x14ac:dyDescent="0.25">
      <c r="A9" s="12" t="str">
        <f t="shared" si="0"/>
        <v/>
      </c>
      <c r="B9" s="100"/>
      <c r="C9" s="100"/>
      <c r="D9" s="101"/>
      <c r="E9" s="102"/>
      <c r="F9" s="102"/>
      <c r="G9" s="103"/>
      <c r="H9" s="15">
        <f t="shared" ref="H9:H45" si="15">IF(F9=0,0,AE$61)</f>
        <v>0</v>
      </c>
      <c r="I9" s="16">
        <f t="shared" si="1"/>
        <v>0</v>
      </c>
      <c r="J9" s="17">
        <f t="shared" si="2"/>
        <v>0</v>
      </c>
      <c r="K9" s="18">
        <f t="shared" si="3"/>
        <v>0</v>
      </c>
      <c r="L9" s="17">
        <f t="shared" si="4"/>
        <v>0</v>
      </c>
      <c r="M9" s="18">
        <f t="shared" si="5"/>
        <v>0</v>
      </c>
      <c r="N9" s="17">
        <f t="shared" si="6"/>
        <v>0</v>
      </c>
      <c r="O9" s="18">
        <f t="shared" si="7"/>
        <v>0</v>
      </c>
      <c r="P9" s="17">
        <f t="shared" si="8"/>
        <v>0</v>
      </c>
      <c r="Q9" s="18">
        <f t="shared" si="9"/>
        <v>0</v>
      </c>
      <c r="R9" s="17">
        <f t="shared" si="10"/>
        <v>0</v>
      </c>
      <c r="S9" s="17">
        <f t="shared" si="11"/>
        <v>0</v>
      </c>
      <c r="T9" s="16">
        <f t="shared" si="12"/>
        <v>0</v>
      </c>
      <c r="U9" s="131" t="s">
        <v>36</v>
      </c>
      <c r="V9" s="132"/>
      <c r="W9" s="258">
        <v>3</v>
      </c>
      <c r="X9" s="109">
        <v>0</v>
      </c>
      <c r="Y9" s="109">
        <v>0</v>
      </c>
      <c r="Z9" s="109">
        <v>0</v>
      </c>
      <c r="AA9" s="109">
        <v>0</v>
      </c>
      <c r="AB9" s="109">
        <v>0</v>
      </c>
      <c r="AC9" s="109">
        <v>0</v>
      </c>
      <c r="AD9" s="27">
        <f t="shared" si="14"/>
        <v>0</v>
      </c>
      <c r="AE9" s="116"/>
      <c r="AF9" s="103"/>
      <c r="AG9" s="103"/>
      <c r="AH9" s="102"/>
      <c r="AI9" s="102"/>
      <c r="AJ9" s="89">
        <f t="shared" si="13"/>
        <v>0</v>
      </c>
      <c r="AK9" s="103"/>
      <c r="BA9" s="21" t="s">
        <v>17</v>
      </c>
    </row>
    <row r="10" spans="1:53" outlineLevel="1" x14ac:dyDescent="0.25">
      <c r="A10" s="12" t="str">
        <f t="shared" si="0"/>
        <v/>
      </c>
      <c r="B10" s="100"/>
      <c r="C10" s="100"/>
      <c r="D10" s="101"/>
      <c r="E10" s="102"/>
      <c r="F10" s="102"/>
      <c r="G10" s="103"/>
      <c r="H10" s="15">
        <f t="shared" si="15"/>
        <v>0</v>
      </c>
      <c r="I10" s="16">
        <f t="shared" si="1"/>
        <v>0</v>
      </c>
      <c r="J10" s="17">
        <f t="shared" si="2"/>
        <v>0</v>
      </c>
      <c r="K10" s="18">
        <f t="shared" si="3"/>
        <v>0</v>
      </c>
      <c r="L10" s="17">
        <f t="shared" si="4"/>
        <v>0</v>
      </c>
      <c r="M10" s="18">
        <f t="shared" si="5"/>
        <v>0</v>
      </c>
      <c r="N10" s="17">
        <f t="shared" si="6"/>
        <v>0</v>
      </c>
      <c r="O10" s="18">
        <f t="shared" si="7"/>
        <v>0</v>
      </c>
      <c r="P10" s="17">
        <f t="shared" si="8"/>
        <v>0</v>
      </c>
      <c r="Q10" s="18">
        <f t="shared" si="9"/>
        <v>0</v>
      </c>
      <c r="R10" s="17">
        <f t="shared" si="10"/>
        <v>0</v>
      </c>
      <c r="S10" s="17">
        <f t="shared" si="11"/>
        <v>0</v>
      </c>
      <c r="T10" s="16">
        <f t="shared" si="12"/>
        <v>0</v>
      </c>
      <c r="U10" s="131" t="s">
        <v>6</v>
      </c>
      <c r="V10" s="132"/>
      <c r="W10" s="258">
        <v>4</v>
      </c>
      <c r="X10" s="109">
        <v>0</v>
      </c>
      <c r="Y10" s="109">
        <v>0</v>
      </c>
      <c r="Z10" s="109">
        <v>0</v>
      </c>
      <c r="AA10" s="109">
        <v>0</v>
      </c>
      <c r="AB10" s="109">
        <v>0</v>
      </c>
      <c r="AC10" s="109">
        <v>0</v>
      </c>
      <c r="AD10" s="27">
        <f t="shared" si="14"/>
        <v>0</v>
      </c>
      <c r="AE10" s="116"/>
      <c r="AF10" s="103"/>
      <c r="AG10" s="103"/>
      <c r="AH10" s="102"/>
      <c r="AI10" s="102"/>
      <c r="AJ10" s="89">
        <f t="shared" si="13"/>
        <v>0</v>
      </c>
      <c r="AK10" s="103"/>
      <c r="BA10" s="20" t="b">
        <f>F4=13</f>
        <v>0</v>
      </c>
    </row>
    <row r="11" spans="1:53" outlineLevel="1" x14ac:dyDescent="0.25">
      <c r="A11" s="12" t="str">
        <f t="shared" si="0"/>
        <v/>
      </c>
      <c r="B11" s="100"/>
      <c r="C11" s="100"/>
      <c r="D11" s="101"/>
      <c r="E11" s="102"/>
      <c r="F11" s="102"/>
      <c r="G11" s="103"/>
      <c r="H11" s="15">
        <f t="shared" si="15"/>
        <v>0</v>
      </c>
      <c r="I11" s="16">
        <f t="shared" si="1"/>
        <v>0</v>
      </c>
      <c r="J11" s="17">
        <f t="shared" si="2"/>
        <v>0</v>
      </c>
      <c r="K11" s="18">
        <f t="shared" si="3"/>
        <v>0</v>
      </c>
      <c r="L11" s="17">
        <f t="shared" si="4"/>
        <v>0</v>
      </c>
      <c r="M11" s="18">
        <f t="shared" si="5"/>
        <v>0</v>
      </c>
      <c r="N11" s="17">
        <f t="shared" si="6"/>
        <v>0</v>
      </c>
      <c r="O11" s="18">
        <f t="shared" si="7"/>
        <v>0</v>
      </c>
      <c r="P11" s="17">
        <f t="shared" si="8"/>
        <v>0</v>
      </c>
      <c r="Q11" s="18">
        <f t="shared" si="9"/>
        <v>0</v>
      </c>
      <c r="R11" s="17">
        <f t="shared" si="10"/>
        <v>0</v>
      </c>
      <c r="S11" s="17">
        <f t="shared" si="11"/>
        <v>0</v>
      </c>
      <c r="T11" s="16">
        <f t="shared" si="12"/>
        <v>0</v>
      </c>
      <c r="U11" s="131" t="s">
        <v>6</v>
      </c>
      <c r="V11" s="132"/>
      <c r="W11" s="258">
        <v>5</v>
      </c>
      <c r="X11" s="109">
        <v>0</v>
      </c>
      <c r="Y11" s="109">
        <v>0</v>
      </c>
      <c r="Z11" s="109">
        <v>0</v>
      </c>
      <c r="AA11" s="109">
        <v>0</v>
      </c>
      <c r="AB11" s="109">
        <v>0</v>
      </c>
      <c r="AC11" s="109">
        <v>0</v>
      </c>
      <c r="AD11" s="27">
        <f t="shared" si="14"/>
        <v>0</v>
      </c>
      <c r="AE11" s="116"/>
      <c r="AF11" s="103"/>
      <c r="AG11" s="103"/>
      <c r="AH11" s="102"/>
      <c r="AI11" s="102"/>
      <c r="AJ11" s="89">
        <f t="shared" si="13"/>
        <v>0</v>
      </c>
      <c r="AK11" s="103"/>
      <c r="BA11" s="21" t="s">
        <v>17</v>
      </c>
    </row>
    <row r="12" spans="1:53" x14ac:dyDescent="0.25">
      <c r="A12" s="12" t="str">
        <f t="shared" si="0"/>
        <v/>
      </c>
      <c r="B12" s="100"/>
      <c r="C12" s="100"/>
      <c r="D12" s="101"/>
      <c r="E12" s="102"/>
      <c r="F12" s="102"/>
      <c r="G12" s="103"/>
      <c r="H12" s="15">
        <f t="shared" si="15"/>
        <v>0</v>
      </c>
      <c r="I12" s="16">
        <f t="shared" si="1"/>
        <v>0</v>
      </c>
      <c r="J12" s="17">
        <f t="shared" si="2"/>
        <v>0</v>
      </c>
      <c r="K12" s="18">
        <f t="shared" si="3"/>
        <v>0</v>
      </c>
      <c r="L12" s="17">
        <f t="shared" si="4"/>
        <v>0</v>
      </c>
      <c r="M12" s="18">
        <f t="shared" si="5"/>
        <v>0</v>
      </c>
      <c r="N12" s="17">
        <f t="shared" si="6"/>
        <v>0</v>
      </c>
      <c r="O12" s="18">
        <f t="shared" si="7"/>
        <v>0</v>
      </c>
      <c r="P12" s="17">
        <f t="shared" si="8"/>
        <v>0</v>
      </c>
      <c r="Q12" s="18">
        <f t="shared" si="9"/>
        <v>0</v>
      </c>
      <c r="R12" s="17">
        <f t="shared" si="10"/>
        <v>0</v>
      </c>
      <c r="S12" s="17">
        <f t="shared" si="11"/>
        <v>0</v>
      </c>
      <c r="T12" s="16">
        <f t="shared" si="12"/>
        <v>0</v>
      </c>
      <c r="U12" s="131" t="s">
        <v>6</v>
      </c>
      <c r="V12" s="132"/>
      <c r="W12" s="258">
        <v>6</v>
      </c>
      <c r="X12" s="109">
        <v>0</v>
      </c>
      <c r="Y12" s="109">
        <v>0</v>
      </c>
      <c r="Z12" s="109">
        <v>0</v>
      </c>
      <c r="AA12" s="109">
        <v>0</v>
      </c>
      <c r="AB12" s="109">
        <v>0</v>
      </c>
      <c r="AC12" s="109">
        <v>0</v>
      </c>
      <c r="AD12" s="27">
        <f t="shared" si="14"/>
        <v>0</v>
      </c>
      <c r="AE12" s="116"/>
      <c r="AF12" s="103"/>
      <c r="AG12" s="103"/>
      <c r="AH12" s="102"/>
      <c r="AI12" s="102"/>
      <c r="AJ12" s="89">
        <f t="shared" si="13"/>
        <v>0</v>
      </c>
      <c r="AK12" s="103"/>
      <c r="BA12" s="20" t="b">
        <f>F4=14</f>
        <v>0</v>
      </c>
    </row>
    <row r="13" spans="1:53" x14ac:dyDescent="0.25">
      <c r="A13" s="12" t="str">
        <f t="shared" si="0"/>
        <v/>
      </c>
      <c r="B13" s="100"/>
      <c r="C13" s="100"/>
      <c r="D13" s="101"/>
      <c r="E13" s="102"/>
      <c r="F13" s="102"/>
      <c r="G13" s="103"/>
      <c r="H13" s="15">
        <f t="shared" si="15"/>
        <v>0</v>
      </c>
      <c r="I13" s="16">
        <f t="shared" si="1"/>
        <v>0</v>
      </c>
      <c r="J13" s="17">
        <f t="shared" si="2"/>
        <v>0</v>
      </c>
      <c r="K13" s="18">
        <f t="shared" si="3"/>
        <v>0</v>
      </c>
      <c r="L13" s="17">
        <f t="shared" si="4"/>
        <v>0</v>
      </c>
      <c r="M13" s="18">
        <f t="shared" si="5"/>
        <v>0</v>
      </c>
      <c r="N13" s="17">
        <f t="shared" si="6"/>
        <v>0</v>
      </c>
      <c r="O13" s="18">
        <f t="shared" si="7"/>
        <v>0</v>
      </c>
      <c r="P13" s="17">
        <f t="shared" si="8"/>
        <v>0</v>
      </c>
      <c r="Q13" s="18">
        <f t="shared" si="9"/>
        <v>0</v>
      </c>
      <c r="R13" s="17">
        <f t="shared" si="10"/>
        <v>0</v>
      </c>
      <c r="S13" s="17">
        <f t="shared" si="11"/>
        <v>0</v>
      </c>
      <c r="T13" s="16">
        <f t="shared" si="12"/>
        <v>0</v>
      </c>
      <c r="U13" s="131" t="s">
        <v>6</v>
      </c>
      <c r="V13" s="132"/>
      <c r="W13" s="258">
        <v>7</v>
      </c>
      <c r="X13" s="109">
        <v>0</v>
      </c>
      <c r="Y13" s="109">
        <v>0</v>
      </c>
      <c r="Z13" s="109">
        <v>0</v>
      </c>
      <c r="AA13" s="109">
        <v>0</v>
      </c>
      <c r="AB13" s="109">
        <v>0</v>
      </c>
      <c r="AC13" s="109">
        <v>0</v>
      </c>
      <c r="AD13" s="27">
        <f t="shared" si="14"/>
        <v>0</v>
      </c>
      <c r="AE13" s="116"/>
      <c r="AF13" s="103"/>
      <c r="AG13" s="103"/>
      <c r="AH13" s="102"/>
      <c r="AI13" s="102"/>
      <c r="AJ13" s="89">
        <f t="shared" si="13"/>
        <v>0</v>
      </c>
      <c r="AK13" s="103"/>
      <c r="BA13" s="21" t="s">
        <v>17</v>
      </c>
    </row>
    <row r="14" spans="1:53" x14ac:dyDescent="0.25">
      <c r="A14" s="12" t="str">
        <f t="shared" si="0"/>
        <v/>
      </c>
      <c r="B14" s="100"/>
      <c r="C14" s="100"/>
      <c r="D14" s="101"/>
      <c r="E14" s="102"/>
      <c r="F14" s="102"/>
      <c r="G14" s="103"/>
      <c r="H14" s="15">
        <f t="shared" si="15"/>
        <v>0</v>
      </c>
      <c r="I14" s="16">
        <f t="shared" si="1"/>
        <v>0</v>
      </c>
      <c r="J14" s="17">
        <f t="shared" si="2"/>
        <v>0</v>
      </c>
      <c r="K14" s="18">
        <f t="shared" si="3"/>
        <v>0</v>
      </c>
      <c r="L14" s="17">
        <f t="shared" si="4"/>
        <v>0</v>
      </c>
      <c r="M14" s="18">
        <f t="shared" si="5"/>
        <v>0</v>
      </c>
      <c r="N14" s="17">
        <f t="shared" si="6"/>
        <v>0</v>
      </c>
      <c r="O14" s="18">
        <f t="shared" si="7"/>
        <v>0</v>
      </c>
      <c r="P14" s="17">
        <f t="shared" si="8"/>
        <v>0</v>
      </c>
      <c r="Q14" s="18">
        <f t="shared" si="9"/>
        <v>0</v>
      </c>
      <c r="R14" s="17">
        <f t="shared" si="10"/>
        <v>0</v>
      </c>
      <c r="S14" s="17">
        <f t="shared" si="11"/>
        <v>0</v>
      </c>
      <c r="T14" s="16">
        <f t="shared" si="12"/>
        <v>0</v>
      </c>
      <c r="U14" s="131" t="s">
        <v>6</v>
      </c>
      <c r="V14" s="132"/>
      <c r="W14" s="258">
        <v>8</v>
      </c>
      <c r="X14" s="109">
        <v>0</v>
      </c>
      <c r="Y14" s="109">
        <v>0</v>
      </c>
      <c r="Z14" s="109">
        <v>0</v>
      </c>
      <c r="AA14" s="109">
        <v>0</v>
      </c>
      <c r="AB14" s="109">
        <v>0</v>
      </c>
      <c r="AC14" s="109">
        <v>0</v>
      </c>
      <c r="AD14" s="27">
        <f t="shared" si="14"/>
        <v>0</v>
      </c>
      <c r="AE14" s="116"/>
      <c r="AF14" s="103"/>
      <c r="AG14" s="103"/>
      <c r="AH14" s="102"/>
      <c r="AI14" s="102"/>
      <c r="AJ14" s="89">
        <f t="shared" si="13"/>
        <v>0</v>
      </c>
      <c r="AK14" s="103"/>
      <c r="BA14" s="20" t="b">
        <f>F4=15</f>
        <v>0</v>
      </c>
    </row>
    <row r="15" spans="1:53" x14ac:dyDescent="0.25">
      <c r="A15" s="12" t="str">
        <f t="shared" si="0"/>
        <v/>
      </c>
      <c r="B15" s="100"/>
      <c r="C15" s="100"/>
      <c r="D15" s="101"/>
      <c r="E15" s="102"/>
      <c r="F15" s="102"/>
      <c r="G15" s="103"/>
      <c r="H15" s="15">
        <f t="shared" si="15"/>
        <v>0</v>
      </c>
      <c r="I15" s="16">
        <f t="shared" si="1"/>
        <v>0</v>
      </c>
      <c r="J15" s="17">
        <f t="shared" si="2"/>
        <v>0</v>
      </c>
      <c r="K15" s="18">
        <f t="shared" si="3"/>
        <v>0</v>
      </c>
      <c r="L15" s="17">
        <f t="shared" si="4"/>
        <v>0</v>
      </c>
      <c r="M15" s="18">
        <f t="shared" si="5"/>
        <v>0</v>
      </c>
      <c r="N15" s="17">
        <f t="shared" si="6"/>
        <v>0</v>
      </c>
      <c r="O15" s="18">
        <f t="shared" si="7"/>
        <v>0</v>
      </c>
      <c r="P15" s="17">
        <f t="shared" si="8"/>
        <v>0</v>
      </c>
      <c r="Q15" s="18">
        <f t="shared" si="9"/>
        <v>0</v>
      </c>
      <c r="R15" s="17">
        <f t="shared" si="10"/>
        <v>0</v>
      </c>
      <c r="S15" s="17">
        <f t="shared" si="11"/>
        <v>0</v>
      </c>
      <c r="T15" s="16">
        <f t="shared" si="12"/>
        <v>0</v>
      </c>
      <c r="U15" s="146" t="s">
        <v>982</v>
      </c>
      <c r="V15" s="132"/>
      <c r="W15" s="258">
        <v>9</v>
      </c>
      <c r="X15" s="109">
        <v>0</v>
      </c>
      <c r="Y15" s="109">
        <v>0</v>
      </c>
      <c r="Z15" s="109">
        <v>0</v>
      </c>
      <c r="AA15" s="109">
        <v>0</v>
      </c>
      <c r="AB15" s="109">
        <v>0</v>
      </c>
      <c r="AC15" s="109">
        <v>0</v>
      </c>
      <c r="AD15" s="27">
        <f t="shared" si="14"/>
        <v>0</v>
      </c>
      <c r="AE15" s="116"/>
      <c r="AF15" s="103"/>
      <c r="AG15" s="103"/>
      <c r="AH15" s="102"/>
      <c r="AI15" s="102"/>
      <c r="AJ15" s="89">
        <f t="shared" si="13"/>
        <v>0</v>
      </c>
      <c r="AK15" s="103"/>
      <c r="BA15" s="29" t="s">
        <v>17</v>
      </c>
    </row>
    <row r="16" spans="1:53" x14ac:dyDescent="0.25">
      <c r="A16" s="12" t="str">
        <f t="shared" si="0"/>
        <v/>
      </c>
      <c r="B16" s="100"/>
      <c r="C16" s="100"/>
      <c r="D16" s="101"/>
      <c r="E16" s="102"/>
      <c r="F16" s="102"/>
      <c r="G16" s="103"/>
      <c r="H16" s="15">
        <f t="shared" si="15"/>
        <v>0</v>
      </c>
      <c r="I16" s="16">
        <f t="shared" si="1"/>
        <v>0</v>
      </c>
      <c r="J16" s="17">
        <f t="shared" si="2"/>
        <v>0</v>
      </c>
      <c r="K16" s="18">
        <f t="shared" si="3"/>
        <v>0</v>
      </c>
      <c r="L16" s="17">
        <f t="shared" si="4"/>
        <v>0</v>
      </c>
      <c r="M16" s="18">
        <f t="shared" si="5"/>
        <v>0</v>
      </c>
      <c r="N16" s="17">
        <f t="shared" si="6"/>
        <v>0</v>
      </c>
      <c r="O16" s="18">
        <f t="shared" si="7"/>
        <v>0</v>
      </c>
      <c r="P16" s="17">
        <f t="shared" si="8"/>
        <v>0</v>
      </c>
      <c r="Q16" s="18">
        <f t="shared" si="9"/>
        <v>0</v>
      </c>
      <c r="R16" s="17">
        <f t="shared" si="10"/>
        <v>0</v>
      </c>
      <c r="S16" s="17">
        <f t="shared" si="11"/>
        <v>0</v>
      </c>
      <c r="T16" s="16">
        <f t="shared" si="12"/>
        <v>0</v>
      </c>
      <c r="U16" s="146" t="s">
        <v>983</v>
      </c>
      <c r="V16" s="132"/>
      <c r="W16" s="258">
        <v>10</v>
      </c>
      <c r="X16" s="109">
        <v>0</v>
      </c>
      <c r="Y16" s="109">
        <v>0</v>
      </c>
      <c r="Z16" s="109">
        <v>0</v>
      </c>
      <c r="AA16" s="109">
        <v>0</v>
      </c>
      <c r="AB16" s="109">
        <v>0</v>
      </c>
      <c r="AC16" s="109">
        <v>0</v>
      </c>
      <c r="AD16" s="27">
        <f t="shared" si="14"/>
        <v>0</v>
      </c>
      <c r="AE16" s="116"/>
      <c r="AF16" s="103"/>
      <c r="AG16" s="103"/>
      <c r="AH16" s="102"/>
      <c r="AI16" s="102"/>
      <c r="AJ16" s="89">
        <f t="shared" si="13"/>
        <v>0</v>
      </c>
      <c r="AK16" s="103"/>
      <c r="BA16" s="20" t="b">
        <f>F4=16</f>
        <v>0</v>
      </c>
    </row>
    <row r="17" spans="1:53" x14ac:dyDescent="0.25">
      <c r="A17" s="12" t="str">
        <f t="shared" si="0"/>
        <v/>
      </c>
      <c r="B17" s="100"/>
      <c r="C17" s="100"/>
      <c r="D17" s="101"/>
      <c r="E17" s="102"/>
      <c r="F17" s="102"/>
      <c r="G17" s="103"/>
      <c r="H17" s="15">
        <f t="shared" si="15"/>
        <v>0</v>
      </c>
      <c r="I17" s="16">
        <f t="shared" si="1"/>
        <v>0</v>
      </c>
      <c r="J17" s="17">
        <f t="shared" si="2"/>
        <v>0</v>
      </c>
      <c r="K17" s="18">
        <f t="shared" si="3"/>
        <v>0</v>
      </c>
      <c r="L17" s="17">
        <f t="shared" si="4"/>
        <v>0</v>
      </c>
      <c r="M17" s="18">
        <f t="shared" si="5"/>
        <v>0</v>
      </c>
      <c r="N17" s="17">
        <f t="shared" si="6"/>
        <v>0</v>
      </c>
      <c r="O17" s="18">
        <f t="shared" si="7"/>
        <v>0</v>
      </c>
      <c r="P17" s="17">
        <f t="shared" si="8"/>
        <v>0</v>
      </c>
      <c r="Q17" s="18">
        <f t="shared" si="9"/>
        <v>0</v>
      </c>
      <c r="R17" s="17">
        <f t="shared" si="10"/>
        <v>0</v>
      </c>
      <c r="S17" s="17">
        <f t="shared" si="11"/>
        <v>0</v>
      </c>
      <c r="T17" s="16">
        <f t="shared" si="12"/>
        <v>0</v>
      </c>
      <c r="U17" s="146" t="s">
        <v>984</v>
      </c>
      <c r="V17" s="132"/>
      <c r="W17" s="258">
        <v>11</v>
      </c>
      <c r="X17" s="109">
        <v>0</v>
      </c>
      <c r="Y17" s="109">
        <v>0</v>
      </c>
      <c r="Z17" s="109">
        <v>0</v>
      </c>
      <c r="AA17" s="109">
        <v>0</v>
      </c>
      <c r="AB17" s="109">
        <v>0</v>
      </c>
      <c r="AC17" s="109">
        <v>0</v>
      </c>
      <c r="AD17" s="27">
        <f t="shared" si="14"/>
        <v>0</v>
      </c>
      <c r="AE17" s="116"/>
      <c r="AF17" s="103"/>
      <c r="AG17" s="103"/>
      <c r="AH17" s="102"/>
      <c r="AI17" s="102"/>
      <c r="AJ17" s="89">
        <f t="shared" si="13"/>
        <v>0</v>
      </c>
      <c r="AK17" s="103"/>
      <c r="BA17" s="8"/>
    </row>
    <row r="18" spans="1:53" x14ac:dyDescent="0.25">
      <c r="A18" s="12" t="str">
        <f t="shared" si="0"/>
        <v/>
      </c>
      <c r="B18" s="100"/>
      <c r="C18" s="100"/>
      <c r="D18" s="101"/>
      <c r="E18" s="102"/>
      <c r="F18" s="102"/>
      <c r="G18" s="103"/>
      <c r="H18" s="15">
        <f t="shared" si="15"/>
        <v>0</v>
      </c>
      <c r="I18" s="16">
        <f t="shared" si="1"/>
        <v>0</v>
      </c>
      <c r="J18" s="17">
        <f t="shared" si="2"/>
        <v>0</v>
      </c>
      <c r="K18" s="18">
        <f t="shared" si="3"/>
        <v>0</v>
      </c>
      <c r="L18" s="17">
        <f t="shared" si="4"/>
        <v>0</v>
      </c>
      <c r="M18" s="18">
        <f t="shared" si="5"/>
        <v>0</v>
      </c>
      <c r="N18" s="17">
        <f t="shared" si="6"/>
        <v>0</v>
      </c>
      <c r="O18" s="18">
        <f t="shared" si="7"/>
        <v>0</v>
      </c>
      <c r="P18" s="17">
        <f t="shared" si="8"/>
        <v>0</v>
      </c>
      <c r="Q18" s="18">
        <f t="shared" si="9"/>
        <v>0</v>
      </c>
      <c r="R18" s="17">
        <f t="shared" si="10"/>
        <v>0</v>
      </c>
      <c r="S18" s="17">
        <f t="shared" si="11"/>
        <v>0</v>
      </c>
      <c r="T18" s="16">
        <f t="shared" si="12"/>
        <v>0</v>
      </c>
      <c r="U18" s="146" t="s">
        <v>985</v>
      </c>
      <c r="V18" s="132"/>
      <c r="W18" s="258">
        <v>12</v>
      </c>
      <c r="X18" s="109">
        <v>0</v>
      </c>
      <c r="Y18" s="109">
        <v>0</v>
      </c>
      <c r="Z18" s="109">
        <v>0</v>
      </c>
      <c r="AA18" s="109">
        <v>0</v>
      </c>
      <c r="AB18" s="109">
        <v>0</v>
      </c>
      <c r="AC18" s="109">
        <v>0</v>
      </c>
      <c r="AD18" s="27">
        <f t="shared" si="14"/>
        <v>0</v>
      </c>
      <c r="AE18" s="116"/>
      <c r="AF18" s="103"/>
      <c r="AG18" s="103"/>
      <c r="AH18" s="102"/>
      <c r="AI18" s="102"/>
      <c r="AJ18" s="89">
        <f t="shared" si="13"/>
        <v>0</v>
      </c>
      <c r="AK18" s="103"/>
      <c r="BA18" s="8"/>
    </row>
    <row r="19" spans="1:53" x14ac:dyDescent="0.25">
      <c r="A19" s="12" t="str">
        <f t="shared" si="0"/>
        <v/>
      </c>
      <c r="B19" s="100"/>
      <c r="C19" s="100"/>
      <c r="D19" s="101"/>
      <c r="E19" s="102"/>
      <c r="F19" s="102"/>
      <c r="G19" s="103"/>
      <c r="H19" s="15">
        <f t="shared" si="15"/>
        <v>0</v>
      </c>
      <c r="I19" s="16">
        <f t="shared" si="1"/>
        <v>0</v>
      </c>
      <c r="J19" s="17">
        <f t="shared" si="2"/>
        <v>0</v>
      </c>
      <c r="K19" s="18">
        <f t="shared" si="3"/>
        <v>0</v>
      </c>
      <c r="L19" s="17">
        <f t="shared" si="4"/>
        <v>0</v>
      </c>
      <c r="M19" s="18">
        <f t="shared" si="5"/>
        <v>0</v>
      </c>
      <c r="N19" s="17">
        <f t="shared" si="6"/>
        <v>0</v>
      </c>
      <c r="O19" s="18">
        <f t="shared" si="7"/>
        <v>0</v>
      </c>
      <c r="P19" s="17">
        <f t="shared" si="8"/>
        <v>0</v>
      </c>
      <c r="Q19" s="18">
        <f t="shared" si="9"/>
        <v>0</v>
      </c>
      <c r="R19" s="17">
        <f t="shared" si="10"/>
        <v>0</v>
      </c>
      <c r="S19" s="17">
        <f t="shared" si="11"/>
        <v>0</v>
      </c>
      <c r="T19" s="16">
        <f t="shared" si="12"/>
        <v>0</v>
      </c>
      <c r="U19" s="131" t="s">
        <v>37</v>
      </c>
      <c r="V19" s="132"/>
      <c r="W19" s="258">
        <v>13</v>
      </c>
      <c r="X19" s="109">
        <v>0</v>
      </c>
      <c r="Y19" s="109">
        <v>0</v>
      </c>
      <c r="Z19" s="109">
        <v>0</v>
      </c>
      <c r="AA19" s="109">
        <v>0</v>
      </c>
      <c r="AB19" s="109">
        <v>0</v>
      </c>
      <c r="AC19" s="109">
        <v>0</v>
      </c>
      <c r="AD19" s="27">
        <f t="shared" si="14"/>
        <v>0</v>
      </c>
      <c r="AE19" s="116"/>
      <c r="AF19" s="103"/>
      <c r="AG19" s="103"/>
      <c r="AH19" s="102"/>
      <c r="AI19" s="102"/>
      <c r="AJ19" s="89">
        <f t="shared" si="13"/>
        <v>0</v>
      </c>
      <c r="AK19" s="103"/>
      <c r="BA19" s="8"/>
    </row>
    <row r="20" spans="1:53" x14ac:dyDescent="0.25">
      <c r="A20" s="12" t="str">
        <f t="shared" si="0"/>
        <v/>
      </c>
      <c r="B20" s="100"/>
      <c r="C20" s="100"/>
      <c r="D20" s="101"/>
      <c r="E20" s="102"/>
      <c r="F20" s="102"/>
      <c r="G20" s="103"/>
      <c r="H20" s="15">
        <f t="shared" si="15"/>
        <v>0</v>
      </c>
      <c r="I20" s="16">
        <f t="shared" si="1"/>
        <v>0</v>
      </c>
      <c r="J20" s="17">
        <f t="shared" si="2"/>
        <v>0</v>
      </c>
      <c r="K20" s="18">
        <f t="shared" si="3"/>
        <v>0</v>
      </c>
      <c r="L20" s="17">
        <f t="shared" si="4"/>
        <v>0</v>
      </c>
      <c r="M20" s="18">
        <f t="shared" si="5"/>
        <v>0</v>
      </c>
      <c r="N20" s="17">
        <f t="shared" si="6"/>
        <v>0</v>
      </c>
      <c r="O20" s="18">
        <f t="shared" si="7"/>
        <v>0</v>
      </c>
      <c r="P20" s="17">
        <f t="shared" si="8"/>
        <v>0</v>
      </c>
      <c r="Q20" s="18">
        <f t="shared" si="9"/>
        <v>0</v>
      </c>
      <c r="R20" s="17">
        <f t="shared" si="10"/>
        <v>0</v>
      </c>
      <c r="S20" s="17">
        <f t="shared" si="11"/>
        <v>0</v>
      </c>
      <c r="T20" s="16">
        <f t="shared" si="12"/>
        <v>0</v>
      </c>
      <c r="U20" s="131" t="s">
        <v>37</v>
      </c>
      <c r="V20" s="132"/>
      <c r="W20" s="258">
        <v>14</v>
      </c>
      <c r="X20" s="109">
        <v>0</v>
      </c>
      <c r="Y20" s="109">
        <v>0</v>
      </c>
      <c r="Z20" s="109">
        <v>0</v>
      </c>
      <c r="AA20" s="109">
        <v>0</v>
      </c>
      <c r="AB20" s="109">
        <v>0</v>
      </c>
      <c r="AC20" s="109">
        <v>0</v>
      </c>
      <c r="AD20" s="27">
        <f t="shared" si="14"/>
        <v>0</v>
      </c>
      <c r="AE20" s="116"/>
      <c r="AF20" s="103"/>
      <c r="AG20" s="103"/>
      <c r="AH20" s="102"/>
      <c r="AI20" s="102"/>
      <c r="AJ20" s="89">
        <f t="shared" si="13"/>
        <v>0</v>
      </c>
      <c r="AK20" s="103"/>
      <c r="BA20" s="8"/>
    </row>
    <row r="21" spans="1:53" x14ac:dyDescent="0.25">
      <c r="A21" s="12" t="str">
        <f t="shared" si="0"/>
        <v/>
      </c>
      <c r="B21" s="100"/>
      <c r="C21" s="100"/>
      <c r="D21" s="101"/>
      <c r="E21" s="102"/>
      <c r="F21" s="102"/>
      <c r="G21" s="103"/>
      <c r="H21" s="15">
        <f t="shared" si="15"/>
        <v>0</v>
      </c>
      <c r="I21" s="16">
        <f t="shared" si="1"/>
        <v>0</v>
      </c>
      <c r="J21" s="17">
        <f t="shared" si="2"/>
        <v>0</v>
      </c>
      <c r="K21" s="18">
        <f t="shared" si="3"/>
        <v>0</v>
      </c>
      <c r="L21" s="17">
        <f t="shared" si="4"/>
        <v>0</v>
      </c>
      <c r="M21" s="18">
        <f t="shared" si="5"/>
        <v>0</v>
      </c>
      <c r="N21" s="17">
        <f t="shared" si="6"/>
        <v>0</v>
      </c>
      <c r="O21" s="18">
        <f t="shared" si="7"/>
        <v>0</v>
      </c>
      <c r="P21" s="17">
        <f t="shared" si="8"/>
        <v>0</v>
      </c>
      <c r="Q21" s="18">
        <f t="shared" si="9"/>
        <v>0</v>
      </c>
      <c r="R21" s="17">
        <f t="shared" si="10"/>
        <v>0</v>
      </c>
      <c r="S21" s="17">
        <f t="shared" si="11"/>
        <v>0</v>
      </c>
      <c r="T21" s="16">
        <f t="shared" si="12"/>
        <v>0</v>
      </c>
      <c r="U21" s="131" t="s">
        <v>37</v>
      </c>
      <c r="V21" s="132"/>
      <c r="W21" s="258">
        <v>15</v>
      </c>
      <c r="X21" s="109">
        <v>0</v>
      </c>
      <c r="Y21" s="109">
        <v>0</v>
      </c>
      <c r="Z21" s="109">
        <v>0</v>
      </c>
      <c r="AA21" s="109">
        <v>0</v>
      </c>
      <c r="AB21" s="109">
        <v>0</v>
      </c>
      <c r="AC21" s="109">
        <v>0</v>
      </c>
      <c r="AD21" s="27">
        <f t="shared" si="14"/>
        <v>0</v>
      </c>
      <c r="AE21" s="116"/>
      <c r="AF21" s="103"/>
      <c r="AG21" s="103"/>
      <c r="AH21" s="102"/>
      <c r="AI21" s="102"/>
      <c r="AJ21" s="89">
        <f t="shared" si="13"/>
        <v>0</v>
      </c>
      <c r="AK21" s="103"/>
      <c r="BA21" s="8"/>
    </row>
    <row r="22" spans="1:53" x14ac:dyDescent="0.25">
      <c r="A22" s="12" t="str">
        <f t="shared" si="0"/>
        <v/>
      </c>
      <c r="B22" s="100"/>
      <c r="C22" s="100"/>
      <c r="D22" s="101"/>
      <c r="E22" s="102"/>
      <c r="F22" s="102"/>
      <c r="G22" s="103"/>
      <c r="H22" s="15">
        <f t="shared" si="15"/>
        <v>0</v>
      </c>
      <c r="I22" s="16">
        <f t="shared" si="1"/>
        <v>0</v>
      </c>
      <c r="J22" s="17">
        <f t="shared" si="2"/>
        <v>0</v>
      </c>
      <c r="K22" s="18">
        <f t="shared" si="3"/>
        <v>0</v>
      </c>
      <c r="L22" s="17">
        <f t="shared" si="4"/>
        <v>0</v>
      </c>
      <c r="M22" s="18">
        <f t="shared" si="5"/>
        <v>0</v>
      </c>
      <c r="N22" s="17">
        <f t="shared" si="6"/>
        <v>0</v>
      </c>
      <c r="O22" s="18">
        <f t="shared" si="7"/>
        <v>0</v>
      </c>
      <c r="P22" s="17">
        <f t="shared" si="8"/>
        <v>0</v>
      </c>
      <c r="Q22" s="18">
        <f t="shared" si="9"/>
        <v>0</v>
      </c>
      <c r="R22" s="17">
        <f t="shared" si="10"/>
        <v>0</v>
      </c>
      <c r="S22" s="17">
        <f t="shared" si="11"/>
        <v>0</v>
      </c>
      <c r="T22" s="16">
        <f t="shared" si="12"/>
        <v>0</v>
      </c>
      <c r="U22" s="131" t="s">
        <v>37</v>
      </c>
      <c r="V22" s="132"/>
      <c r="W22" s="258">
        <v>16</v>
      </c>
      <c r="X22" s="109">
        <v>0</v>
      </c>
      <c r="Y22" s="109">
        <v>0</v>
      </c>
      <c r="Z22" s="109">
        <v>0</v>
      </c>
      <c r="AA22" s="109">
        <v>0</v>
      </c>
      <c r="AB22" s="109">
        <v>0</v>
      </c>
      <c r="AC22" s="109">
        <v>0</v>
      </c>
      <c r="AD22" s="27">
        <f t="shared" si="14"/>
        <v>0</v>
      </c>
      <c r="AE22" s="116"/>
      <c r="AF22" s="103"/>
      <c r="AG22" s="103"/>
      <c r="AH22" s="102"/>
      <c r="AI22" s="102"/>
      <c r="AJ22" s="89">
        <f t="shared" si="13"/>
        <v>0</v>
      </c>
      <c r="AK22" s="103"/>
      <c r="BA22" s="8"/>
    </row>
    <row r="23" spans="1:53" x14ac:dyDescent="0.25">
      <c r="A23" s="12" t="str">
        <f t="shared" si="0"/>
        <v/>
      </c>
      <c r="B23" s="100"/>
      <c r="C23" s="100"/>
      <c r="D23" s="101"/>
      <c r="E23" s="102"/>
      <c r="F23" s="102"/>
      <c r="G23" s="103"/>
      <c r="H23" s="15">
        <f t="shared" si="15"/>
        <v>0</v>
      </c>
      <c r="I23" s="16">
        <f t="shared" si="1"/>
        <v>0</v>
      </c>
      <c r="J23" s="17">
        <f t="shared" si="2"/>
        <v>0</v>
      </c>
      <c r="K23" s="18">
        <f t="shared" si="3"/>
        <v>0</v>
      </c>
      <c r="L23" s="17">
        <f t="shared" si="4"/>
        <v>0</v>
      </c>
      <c r="M23" s="18">
        <f t="shared" si="5"/>
        <v>0</v>
      </c>
      <c r="N23" s="17">
        <f t="shared" si="6"/>
        <v>0</v>
      </c>
      <c r="O23" s="18">
        <f t="shared" si="7"/>
        <v>0</v>
      </c>
      <c r="P23" s="17">
        <f t="shared" si="8"/>
        <v>0</v>
      </c>
      <c r="Q23" s="18">
        <f t="shared" si="9"/>
        <v>0</v>
      </c>
      <c r="R23" s="17">
        <f t="shared" si="10"/>
        <v>0</v>
      </c>
      <c r="S23" s="17">
        <f t="shared" si="11"/>
        <v>0</v>
      </c>
      <c r="T23" s="16">
        <f t="shared" si="12"/>
        <v>0</v>
      </c>
      <c r="U23" s="1" t="s">
        <v>38</v>
      </c>
      <c r="V23" s="30"/>
      <c r="W23" s="25"/>
      <c r="X23" s="109">
        <v>0</v>
      </c>
      <c r="Y23" s="109">
        <v>0</v>
      </c>
      <c r="Z23" s="109">
        <v>0</v>
      </c>
      <c r="AA23" s="109">
        <v>0</v>
      </c>
      <c r="AB23" s="109">
        <v>0</v>
      </c>
      <c r="AC23" s="109">
        <v>0</v>
      </c>
      <c r="AD23" s="27">
        <f t="shared" si="14"/>
        <v>0</v>
      </c>
      <c r="AE23" s="116"/>
      <c r="AF23" s="103"/>
      <c r="AG23" s="103"/>
      <c r="AH23" s="102"/>
      <c r="AI23" s="102"/>
      <c r="AJ23" s="89">
        <f t="shared" si="13"/>
        <v>0</v>
      </c>
      <c r="AK23" s="103"/>
      <c r="BA23" s="8"/>
    </row>
    <row r="24" spans="1:53" x14ac:dyDescent="0.25">
      <c r="A24" s="12" t="str">
        <f t="shared" si="0"/>
        <v/>
      </c>
      <c r="B24" s="100"/>
      <c r="C24" s="100"/>
      <c r="D24" s="101"/>
      <c r="E24" s="102"/>
      <c r="F24" s="102"/>
      <c r="G24" s="103"/>
      <c r="H24" s="15">
        <f t="shared" si="15"/>
        <v>0</v>
      </c>
      <c r="I24" s="16">
        <f t="shared" si="1"/>
        <v>0</v>
      </c>
      <c r="J24" s="17">
        <f t="shared" si="2"/>
        <v>0</v>
      </c>
      <c r="K24" s="18">
        <f t="shared" si="3"/>
        <v>0</v>
      </c>
      <c r="L24" s="17">
        <f t="shared" si="4"/>
        <v>0</v>
      </c>
      <c r="M24" s="18">
        <f t="shared" si="5"/>
        <v>0</v>
      </c>
      <c r="N24" s="17">
        <f t="shared" si="6"/>
        <v>0</v>
      </c>
      <c r="O24" s="18">
        <f t="shared" si="7"/>
        <v>0</v>
      </c>
      <c r="P24" s="17">
        <f t="shared" si="8"/>
        <v>0</v>
      </c>
      <c r="Q24" s="18">
        <f t="shared" si="9"/>
        <v>0</v>
      </c>
      <c r="R24" s="17">
        <f t="shared" si="10"/>
        <v>0</v>
      </c>
      <c r="S24" s="17">
        <f t="shared" si="11"/>
        <v>0</v>
      </c>
      <c r="T24" s="16">
        <f t="shared" si="12"/>
        <v>0</v>
      </c>
      <c r="U24" s="22" t="s">
        <v>39</v>
      </c>
      <c r="V24" s="10"/>
      <c r="W24" s="25"/>
      <c r="X24" s="109">
        <v>0</v>
      </c>
      <c r="Y24" s="109">
        <v>0</v>
      </c>
      <c r="Z24" s="109">
        <v>0</v>
      </c>
      <c r="AA24" s="109">
        <v>0</v>
      </c>
      <c r="AB24" s="109">
        <v>0</v>
      </c>
      <c r="AC24" s="109">
        <v>0</v>
      </c>
      <c r="AD24" s="27">
        <f t="shared" si="14"/>
        <v>0</v>
      </c>
      <c r="AE24" s="116"/>
      <c r="AF24" s="103"/>
      <c r="AG24" s="103"/>
      <c r="AH24" s="102"/>
      <c r="AI24" s="102"/>
      <c r="AJ24" s="89">
        <f t="shared" si="13"/>
        <v>0</v>
      </c>
      <c r="AK24" s="103"/>
      <c r="BA24" s="8"/>
    </row>
    <row r="25" spans="1:53" x14ac:dyDescent="0.25">
      <c r="A25" s="12" t="str">
        <f t="shared" si="0"/>
        <v/>
      </c>
      <c r="B25" s="100"/>
      <c r="C25" s="100"/>
      <c r="D25" s="101"/>
      <c r="E25" s="102"/>
      <c r="F25" s="102"/>
      <c r="G25" s="103"/>
      <c r="H25" s="15">
        <f t="shared" si="15"/>
        <v>0</v>
      </c>
      <c r="I25" s="16">
        <f t="shared" si="1"/>
        <v>0</v>
      </c>
      <c r="J25" s="17">
        <f t="shared" si="2"/>
        <v>0</v>
      </c>
      <c r="K25" s="18">
        <f t="shared" si="3"/>
        <v>0</v>
      </c>
      <c r="L25" s="17">
        <f t="shared" si="4"/>
        <v>0</v>
      </c>
      <c r="M25" s="18">
        <f t="shared" si="5"/>
        <v>0</v>
      </c>
      <c r="N25" s="17">
        <f t="shared" si="6"/>
        <v>0</v>
      </c>
      <c r="O25" s="18">
        <f t="shared" si="7"/>
        <v>0</v>
      </c>
      <c r="P25" s="17">
        <f t="shared" si="8"/>
        <v>0</v>
      </c>
      <c r="Q25" s="18">
        <f t="shared" si="9"/>
        <v>0</v>
      </c>
      <c r="R25" s="17">
        <f t="shared" si="10"/>
        <v>0</v>
      </c>
      <c r="S25" s="17">
        <f t="shared" si="11"/>
        <v>0</v>
      </c>
      <c r="T25" s="16">
        <f t="shared" si="12"/>
        <v>0</v>
      </c>
      <c r="U25" s="22" t="s">
        <v>40</v>
      </c>
      <c r="V25" s="24" t="s">
        <v>41</v>
      </c>
      <c r="W25" s="25"/>
      <c r="X25" s="109">
        <v>0</v>
      </c>
      <c r="Y25" s="109">
        <v>0</v>
      </c>
      <c r="Z25" s="109">
        <v>0</v>
      </c>
      <c r="AA25" s="109">
        <v>0</v>
      </c>
      <c r="AB25" s="109">
        <v>0</v>
      </c>
      <c r="AC25" s="109">
        <v>0</v>
      </c>
      <c r="AD25" s="27">
        <f t="shared" si="14"/>
        <v>0</v>
      </c>
      <c r="AE25" s="116"/>
      <c r="AF25" s="103"/>
      <c r="AG25" s="103"/>
      <c r="AH25" s="102"/>
      <c r="AI25" s="102"/>
      <c r="AJ25" s="89">
        <f t="shared" si="13"/>
        <v>0</v>
      </c>
      <c r="AK25" s="103"/>
      <c r="BA25" s="8"/>
    </row>
    <row r="26" spans="1:53" x14ac:dyDescent="0.25">
      <c r="A26" s="12" t="str">
        <f t="shared" si="0"/>
        <v/>
      </c>
      <c r="B26" s="100"/>
      <c r="C26" s="100"/>
      <c r="D26" s="101"/>
      <c r="E26" s="102"/>
      <c r="F26" s="102"/>
      <c r="G26" s="103"/>
      <c r="H26" s="15">
        <f t="shared" si="15"/>
        <v>0</v>
      </c>
      <c r="I26" s="16">
        <f t="shared" si="1"/>
        <v>0</v>
      </c>
      <c r="J26" s="17">
        <f t="shared" si="2"/>
        <v>0</v>
      </c>
      <c r="K26" s="18">
        <f t="shared" si="3"/>
        <v>0</v>
      </c>
      <c r="L26" s="17">
        <f t="shared" si="4"/>
        <v>0</v>
      </c>
      <c r="M26" s="18">
        <f t="shared" si="5"/>
        <v>0</v>
      </c>
      <c r="N26" s="17">
        <f t="shared" si="6"/>
        <v>0</v>
      </c>
      <c r="O26" s="18">
        <f t="shared" si="7"/>
        <v>0</v>
      </c>
      <c r="P26" s="17">
        <f t="shared" si="8"/>
        <v>0</v>
      </c>
      <c r="Q26" s="18">
        <f t="shared" si="9"/>
        <v>0</v>
      </c>
      <c r="R26" s="17">
        <f t="shared" si="10"/>
        <v>0</v>
      </c>
      <c r="S26" s="17">
        <f t="shared" si="11"/>
        <v>0</v>
      </c>
      <c r="T26" s="16">
        <f t="shared" si="12"/>
        <v>0</v>
      </c>
      <c r="U26" s="259" t="s">
        <v>42</v>
      </c>
      <c r="V26" s="24" t="s">
        <v>41</v>
      </c>
      <c r="W26" s="25"/>
      <c r="X26" s="109">
        <v>0</v>
      </c>
      <c r="Y26" s="109">
        <v>0</v>
      </c>
      <c r="Z26" s="109">
        <v>0</v>
      </c>
      <c r="AA26" s="109">
        <v>0</v>
      </c>
      <c r="AB26" s="109">
        <v>0</v>
      </c>
      <c r="AC26" s="109">
        <v>0</v>
      </c>
      <c r="AD26" s="27">
        <f t="shared" si="14"/>
        <v>0</v>
      </c>
      <c r="AE26" s="116"/>
      <c r="AF26" s="103"/>
      <c r="AG26" s="103"/>
      <c r="AH26" s="102"/>
      <c r="AI26" s="102"/>
      <c r="AJ26" s="89">
        <f t="shared" si="13"/>
        <v>0</v>
      </c>
      <c r="AK26" s="103"/>
      <c r="BA26" s="8"/>
    </row>
    <row r="27" spans="1:53" x14ac:dyDescent="0.25">
      <c r="A27" s="12" t="str">
        <f t="shared" si="0"/>
        <v/>
      </c>
      <c r="B27" s="100"/>
      <c r="C27" s="100"/>
      <c r="D27" s="101"/>
      <c r="E27" s="102"/>
      <c r="F27" s="102"/>
      <c r="G27" s="103"/>
      <c r="H27" s="15">
        <f t="shared" si="15"/>
        <v>0</v>
      </c>
      <c r="I27" s="16">
        <f t="shared" si="1"/>
        <v>0</v>
      </c>
      <c r="J27" s="17">
        <f t="shared" si="2"/>
        <v>0</v>
      </c>
      <c r="K27" s="18">
        <f t="shared" si="3"/>
        <v>0</v>
      </c>
      <c r="L27" s="17">
        <f t="shared" si="4"/>
        <v>0</v>
      </c>
      <c r="M27" s="18">
        <f t="shared" si="5"/>
        <v>0</v>
      </c>
      <c r="N27" s="17">
        <f t="shared" si="6"/>
        <v>0</v>
      </c>
      <c r="O27" s="18">
        <f t="shared" si="7"/>
        <v>0</v>
      </c>
      <c r="P27" s="17">
        <f t="shared" si="8"/>
        <v>0</v>
      </c>
      <c r="Q27" s="18">
        <f t="shared" si="9"/>
        <v>0</v>
      </c>
      <c r="R27" s="17">
        <f t="shared" si="10"/>
        <v>0</v>
      </c>
      <c r="S27" s="17">
        <f t="shared" si="11"/>
        <v>0</v>
      </c>
      <c r="T27" s="16">
        <f t="shared" si="12"/>
        <v>0</v>
      </c>
      <c r="U27" s="22" t="s">
        <v>43</v>
      </c>
      <c r="V27" s="2"/>
      <c r="W27" s="25"/>
      <c r="X27" s="109">
        <v>0</v>
      </c>
      <c r="Y27" s="109">
        <v>0</v>
      </c>
      <c r="Z27" s="109">
        <v>0</v>
      </c>
      <c r="AA27" s="109">
        <v>0</v>
      </c>
      <c r="AB27" s="109">
        <v>0</v>
      </c>
      <c r="AC27" s="109">
        <v>0</v>
      </c>
      <c r="AD27" s="27">
        <f t="shared" si="14"/>
        <v>0</v>
      </c>
      <c r="AE27" s="116"/>
      <c r="AF27" s="103"/>
      <c r="AG27" s="103"/>
      <c r="AH27" s="102"/>
      <c r="AI27" s="102"/>
      <c r="AJ27" s="89">
        <f t="shared" si="13"/>
        <v>0</v>
      </c>
      <c r="AK27" s="103"/>
      <c r="BA27" s="8"/>
    </row>
    <row r="28" spans="1:53" x14ac:dyDescent="0.25">
      <c r="A28" s="12" t="str">
        <f t="shared" si="0"/>
        <v/>
      </c>
      <c r="B28" s="100"/>
      <c r="C28" s="100"/>
      <c r="D28" s="101"/>
      <c r="E28" s="102"/>
      <c r="F28" s="102"/>
      <c r="G28" s="103"/>
      <c r="H28" s="15">
        <f t="shared" si="15"/>
        <v>0</v>
      </c>
      <c r="I28" s="16">
        <f t="shared" si="1"/>
        <v>0</v>
      </c>
      <c r="J28" s="17">
        <f t="shared" si="2"/>
        <v>0</v>
      </c>
      <c r="K28" s="18">
        <f t="shared" si="3"/>
        <v>0</v>
      </c>
      <c r="L28" s="17">
        <f t="shared" si="4"/>
        <v>0</v>
      </c>
      <c r="M28" s="18">
        <f t="shared" si="5"/>
        <v>0</v>
      </c>
      <c r="N28" s="17">
        <f t="shared" si="6"/>
        <v>0</v>
      </c>
      <c r="O28" s="18">
        <f t="shared" si="7"/>
        <v>0</v>
      </c>
      <c r="P28" s="17">
        <f t="shared" si="8"/>
        <v>0</v>
      </c>
      <c r="Q28" s="18">
        <f t="shared" si="9"/>
        <v>0</v>
      </c>
      <c r="R28" s="17">
        <f t="shared" si="10"/>
        <v>0</v>
      </c>
      <c r="S28" s="17">
        <f t="shared" si="11"/>
        <v>0</v>
      </c>
      <c r="T28" s="16">
        <f t="shared" si="12"/>
        <v>0</v>
      </c>
      <c r="U28" s="22" t="s">
        <v>43</v>
      </c>
      <c r="V28" s="2"/>
      <c r="W28" s="25"/>
      <c r="X28" s="109">
        <v>0</v>
      </c>
      <c r="Y28" s="109">
        <v>0</v>
      </c>
      <c r="Z28" s="109">
        <v>0</v>
      </c>
      <c r="AA28" s="109">
        <v>0</v>
      </c>
      <c r="AB28" s="109">
        <v>0</v>
      </c>
      <c r="AC28" s="109">
        <v>0</v>
      </c>
      <c r="AD28" s="27">
        <f t="shared" si="14"/>
        <v>0</v>
      </c>
      <c r="AE28" s="116"/>
      <c r="AF28" s="103"/>
      <c r="AG28" s="103"/>
      <c r="AH28" s="102"/>
      <c r="AI28" s="102"/>
      <c r="AJ28" s="89">
        <f t="shared" si="13"/>
        <v>0</v>
      </c>
      <c r="AK28" s="103"/>
      <c r="BA28" s="8"/>
    </row>
    <row r="29" spans="1:53" x14ac:dyDescent="0.25">
      <c r="A29" s="12" t="str">
        <f t="shared" si="0"/>
        <v/>
      </c>
      <c r="B29" s="100"/>
      <c r="C29" s="100"/>
      <c r="D29" s="101"/>
      <c r="E29" s="102"/>
      <c r="F29" s="102"/>
      <c r="G29" s="103"/>
      <c r="H29" s="15">
        <f t="shared" si="15"/>
        <v>0</v>
      </c>
      <c r="I29" s="16">
        <f t="shared" si="1"/>
        <v>0</v>
      </c>
      <c r="J29" s="17">
        <f t="shared" si="2"/>
        <v>0</v>
      </c>
      <c r="K29" s="18">
        <f t="shared" si="3"/>
        <v>0</v>
      </c>
      <c r="L29" s="17">
        <f t="shared" si="4"/>
        <v>0</v>
      </c>
      <c r="M29" s="18">
        <f t="shared" si="5"/>
        <v>0</v>
      </c>
      <c r="N29" s="17">
        <f t="shared" si="6"/>
        <v>0</v>
      </c>
      <c r="O29" s="18">
        <f t="shared" si="7"/>
        <v>0</v>
      </c>
      <c r="P29" s="17">
        <f t="shared" si="8"/>
        <v>0</v>
      </c>
      <c r="Q29" s="18">
        <f t="shared" si="9"/>
        <v>0</v>
      </c>
      <c r="R29" s="17">
        <f t="shared" si="10"/>
        <v>0</v>
      </c>
      <c r="S29" s="17">
        <f t="shared" si="11"/>
        <v>0</v>
      </c>
      <c r="T29" s="16">
        <f t="shared" si="12"/>
        <v>0</v>
      </c>
      <c r="U29" s="22" t="s">
        <v>44</v>
      </c>
      <c r="V29" s="2"/>
      <c r="W29" s="25">
        <v>9</v>
      </c>
      <c r="X29" s="115">
        <v>0</v>
      </c>
      <c r="Y29" s="115">
        <v>0</v>
      </c>
      <c r="Z29" s="115">
        <v>0</v>
      </c>
      <c r="AA29" s="115">
        <v>0</v>
      </c>
      <c r="AB29" s="115">
        <v>0</v>
      </c>
      <c r="AC29" s="115">
        <v>0</v>
      </c>
      <c r="AD29" s="31">
        <f t="shared" si="14"/>
        <v>0</v>
      </c>
      <c r="AE29" s="116"/>
      <c r="AF29" s="103"/>
      <c r="AG29" s="103"/>
      <c r="AH29" s="102"/>
      <c r="AI29" s="102"/>
      <c r="AJ29" s="89">
        <f t="shared" si="13"/>
        <v>0</v>
      </c>
      <c r="AK29" s="103"/>
      <c r="BA29" s="8"/>
    </row>
    <row r="30" spans="1:53" x14ac:dyDescent="0.25">
      <c r="A30" s="12" t="str">
        <f t="shared" si="0"/>
        <v/>
      </c>
      <c r="B30" s="100"/>
      <c r="C30" s="100"/>
      <c r="D30" s="101"/>
      <c r="E30" s="102"/>
      <c r="F30" s="102"/>
      <c r="G30" s="103"/>
      <c r="H30" s="15">
        <f t="shared" si="15"/>
        <v>0</v>
      </c>
      <c r="I30" s="16">
        <f t="shared" si="1"/>
        <v>0</v>
      </c>
      <c r="J30" s="17">
        <f t="shared" si="2"/>
        <v>0</v>
      </c>
      <c r="K30" s="18">
        <f t="shared" si="3"/>
        <v>0</v>
      </c>
      <c r="L30" s="17">
        <f t="shared" si="4"/>
        <v>0</v>
      </c>
      <c r="M30" s="18">
        <f t="shared" si="5"/>
        <v>0</v>
      </c>
      <c r="N30" s="17">
        <f t="shared" si="6"/>
        <v>0</v>
      </c>
      <c r="O30" s="18">
        <f t="shared" si="7"/>
        <v>0</v>
      </c>
      <c r="P30" s="17">
        <f t="shared" si="8"/>
        <v>0</v>
      </c>
      <c r="Q30" s="18">
        <f t="shared" si="9"/>
        <v>0</v>
      </c>
      <c r="R30" s="17">
        <f t="shared" si="10"/>
        <v>0</v>
      </c>
      <c r="S30" s="17">
        <f t="shared" si="11"/>
        <v>0</v>
      </c>
      <c r="T30" s="16">
        <f t="shared" si="12"/>
        <v>0</v>
      </c>
      <c r="U30" s="22" t="s">
        <v>44</v>
      </c>
      <c r="V30" s="2"/>
      <c r="W30" s="25">
        <v>10</v>
      </c>
      <c r="X30" s="115">
        <v>0</v>
      </c>
      <c r="Y30" s="115">
        <v>0</v>
      </c>
      <c r="Z30" s="115">
        <v>0</v>
      </c>
      <c r="AA30" s="115">
        <v>0</v>
      </c>
      <c r="AB30" s="115">
        <v>0</v>
      </c>
      <c r="AC30" s="115">
        <v>0</v>
      </c>
      <c r="AD30" s="31">
        <f t="shared" si="14"/>
        <v>0</v>
      </c>
      <c r="AE30" s="116"/>
      <c r="AF30" s="103"/>
      <c r="AG30" s="103"/>
      <c r="AH30" s="102"/>
      <c r="AI30" s="102"/>
      <c r="AJ30" s="89">
        <f t="shared" si="13"/>
        <v>0</v>
      </c>
      <c r="AK30" s="103"/>
      <c r="BA30" s="8"/>
    </row>
    <row r="31" spans="1:53" x14ac:dyDescent="0.25">
      <c r="A31" s="12" t="str">
        <f t="shared" si="0"/>
        <v/>
      </c>
      <c r="B31" s="100"/>
      <c r="C31" s="100"/>
      <c r="D31" s="101"/>
      <c r="E31" s="102"/>
      <c r="F31" s="102"/>
      <c r="G31" s="103"/>
      <c r="H31" s="15">
        <f t="shared" si="15"/>
        <v>0</v>
      </c>
      <c r="I31" s="16">
        <f t="shared" si="1"/>
        <v>0</v>
      </c>
      <c r="J31" s="17">
        <f t="shared" si="2"/>
        <v>0</v>
      </c>
      <c r="K31" s="18">
        <f t="shared" si="3"/>
        <v>0</v>
      </c>
      <c r="L31" s="17">
        <f t="shared" si="4"/>
        <v>0</v>
      </c>
      <c r="M31" s="18">
        <f t="shared" si="5"/>
        <v>0</v>
      </c>
      <c r="N31" s="17">
        <f t="shared" si="6"/>
        <v>0</v>
      </c>
      <c r="O31" s="18">
        <f t="shared" si="7"/>
        <v>0</v>
      </c>
      <c r="P31" s="17">
        <f t="shared" si="8"/>
        <v>0</v>
      </c>
      <c r="Q31" s="18">
        <f t="shared" si="9"/>
        <v>0</v>
      </c>
      <c r="R31" s="17">
        <f t="shared" si="10"/>
        <v>0</v>
      </c>
      <c r="S31" s="17">
        <f t="shared" si="11"/>
        <v>0</v>
      </c>
      <c r="T31" s="16">
        <f t="shared" si="12"/>
        <v>0</v>
      </c>
      <c r="U31" s="22" t="s">
        <v>44</v>
      </c>
      <c r="V31" s="2"/>
      <c r="W31" s="25">
        <v>11</v>
      </c>
      <c r="X31" s="115">
        <v>0</v>
      </c>
      <c r="Y31" s="115">
        <v>0</v>
      </c>
      <c r="Z31" s="115">
        <v>0</v>
      </c>
      <c r="AA31" s="115">
        <v>0</v>
      </c>
      <c r="AB31" s="115">
        <v>0</v>
      </c>
      <c r="AC31" s="115">
        <v>0</v>
      </c>
      <c r="AD31" s="31">
        <f t="shared" si="14"/>
        <v>0</v>
      </c>
      <c r="AE31" s="116"/>
      <c r="AF31" s="103"/>
      <c r="AG31" s="103"/>
      <c r="AH31" s="102"/>
      <c r="AI31" s="102"/>
      <c r="AJ31" s="89">
        <f t="shared" si="13"/>
        <v>0</v>
      </c>
      <c r="AK31" s="103"/>
      <c r="BA31" s="8"/>
    </row>
    <row r="32" spans="1:53" x14ac:dyDescent="0.25">
      <c r="A32" s="12" t="str">
        <f t="shared" si="0"/>
        <v/>
      </c>
      <c r="B32" s="100"/>
      <c r="C32" s="100"/>
      <c r="D32" s="101"/>
      <c r="E32" s="102"/>
      <c r="F32" s="102"/>
      <c r="G32" s="103"/>
      <c r="H32" s="15">
        <f t="shared" si="15"/>
        <v>0</v>
      </c>
      <c r="I32" s="16">
        <f t="shared" si="1"/>
        <v>0</v>
      </c>
      <c r="J32" s="17">
        <f t="shared" si="2"/>
        <v>0</v>
      </c>
      <c r="K32" s="18">
        <f t="shared" si="3"/>
        <v>0</v>
      </c>
      <c r="L32" s="17">
        <f t="shared" si="4"/>
        <v>0</v>
      </c>
      <c r="M32" s="18">
        <f t="shared" si="5"/>
        <v>0</v>
      </c>
      <c r="N32" s="17">
        <f t="shared" si="6"/>
        <v>0</v>
      </c>
      <c r="O32" s="18">
        <f t="shared" si="7"/>
        <v>0</v>
      </c>
      <c r="P32" s="17">
        <f t="shared" si="8"/>
        <v>0</v>
      </c>
      <c r="Q32" s="18">
        <f t="shared" si="9"/>
        <v>0</v>
      </c>
      <c r="R32" s="17">
        <f t="shared" si="10"/>
        <v>0</v>
      </c>
      <c r="S32" s="17">
        <f t="shared" si="11"/>
        <v>0</v>
      </c>
      <c r="T32" s="16">
        <f t="shared" si="12"/>
        <v>0</v>
      </c>
      <c r="U32" s="22" t="s">
        <v>44</v>
      </c>
      <c r="V32" s="2"/>
      <c r="W32" s="25">
        <v>12</v>
      </c>
      <c r="X32" s="115">
        <v>0</v>
      </c>
      <c r="Y32" s="115">
        <v>0</v>
      </c>
      <c r="Z32" s="115">
        <v>0</v>
      </c>
      <c r="AA32" s="115">
        <v>0</v>
      </c>
      <c r="AB32" s="115">
        <v>0</v>
      </c>
      <c r="AC32" s="115">
        <v>0</v>
      </c>
      <c r="AD32" s="31">
        <f t="shared" si="14"/>
        <v>0</v>
      </c>
      <c r="AE32" s="116"/>
      <c r="AF32" s="103"/>
      <c r="AG32" s="103"/>
      <c r="AH32" s="102"/>
      <c r="AI32" s="102"/>
      <c r="AJ32" s="89">
        <f t="shared" si="13"/>
        <v>0</v>
      </c>
      <c r="AK32" s="103"/>
      <c r="BA32" s="8"/>
    </row>
    <row r="33" spans="1:53" x14ac:dyDescent="0.25">
      <c r="A33" s="12" t="str">
        <f t="shared" si="0"/>
        <v/>
      </c>
      <c r="B33" s="100"/>
      <c r="C33" s="100"/>
      <c r="D33" s="101"/>
      <c r="E33" s="102"/>
      <c r="F33" s="102"/>
      <c r="G33" s="103"/>
      <c r="H33" s="15">
        <f t="shared" si="15"/>
        <v>0</v>
      </c>
      <c r="I33" s="16">
        <f t="shared" si="1"/>
        <v>0</v>
      </c>
      <c r="J33" s="17">
        <f t="shared" si="2"/>
        <v>0</v>
      </c>
      <c r="K33" s="18">
        <f t="shared" si="3"/>
        <v>0</v>
      </c>
      <c r="L33" s="17">
        <f t="shared" si="4"/>
        <v>0</v>
      </c>
      <c r="M33" s="18">
        <f t="shared" si="5"/>
        <v>0</v>
      </c>
      <c r="N33" s="17">
        <f t="shared" si="6"/>
        <v>0</v>
      </c>
      <c r="O33" s="18">
        <f t="shared" si="7"/>
        <v>0</v>
      </c>
      <c r="P33" s="17">
        <f t="shared" si="8"/>
        <v>0</v>
      </c>
      <c r="Q33" s="18">
        <f t="shared" si="9"/>
        <v>0</v>
      </c>
      <c r="R33" s="17">
        <f t="shared" si="10"/>
        <v>0</v>
      </c>
      <c r="S33" s="17">
        <f t="shared" si="11"/>
        <v>0</v>
      </c>
      <c r="T33" s="16">
        <f t="shared" si="12"/>
        <v>0</v>
      </c>
      <c r="U33" s="22" t="s">
        <v>44</v>
      </c>
      <c r="V33" s="2"/>
      <c r="W33" s="25">
        <v>13</v>
      </c>
      <c r="X33" s="115">
        <v>0</v>
      </c>
      <c r="Y33" s="115">
        <v>0</v>
      </c>
      <c r="Z33" s="115">
        <v>0</v>
      </c>
      <c r="AA33" s="115">
        <v>0</v>
      </c>
      <c r="AB33" s="115">
        <v>0</v>
      </c>
      <c r="AC33" s="115">
        <v>0</v>
      </c>
      <c r="AD33" s="31">
        <f t="shared" si="14"/>
        <v>0</v>
      </c>
      <c r="AE33" s="116"/>
      <c r="AF33" s="103"/>
      <c r="AG33" s="103"/>
      <c r="AH33" s="102"/>
      <c r="AI33" s="102"/>
      <c r="AJ33" s="89">
        <f t="shared" si="13"/>
        <v>0</v>
      </c>
      <c r="AK33" s="103"/>
      <c r="BA33" s="8"/>
    </row>
    <row r="34" spans="1:53" x14ac:dyDescent="0.25">
      <c r="A34" s="12" t="str">
        <f t="shared" si="0"/>
        <v/>
      </c>
      <c r="B34" s="100"/>
      <c r="C34" s="100"/>
      <c r="D34" s="101"/>
      <c r="E34" s="102"/>
      <c r="F34" s="102"/>
      <c r="G34" s="103"/>
      <c r="H34" s="15">
        <f t="shared" si="15"/>
        <v>0</v>
      </c>
      <c r="I34" s="16">
        <f t="shared" si="1"/>
        <v>0</v>
      </c>
      <c r="J34" s="17">
        <f t="shared" si="2"/>
        <v>0</v>
      </c>
      <c r="K34" s="18">
        <f t="shared" si="3"/>
        <v>0</v>
      </c>
      <c r="L34" s="17">
        <f t="shared" si="4"/>
        <v>0</v>
      </c>
      <c r="M34" s="18">
        <f t="shared" si="5"/>
        <v>0</v>
      </c>
      <c r="N34" s="17">
        <f t="shared" si="6"/>
        <v>0</v>
      </c>
      <c r="O34" s="18">
        <f t="shared" si="7"/>
        <v>0</v>
      </c>
      <c r="P34" s="17">
        <f t="shared" si="8"/>
        <v>0</v>
      </c>
      <c r="Q34" s="18">
        <f t="shared" si="9"/>
        <v>0</v>
      </c>
      <c r="R34" s="17">
        <f t="shared" si="10"/>
        <v>0</v>
      </c>
      <c r="S34" s="17">
        <f t="shared" si="11"/>
        <v>0</v>
      </c>
      <c r="T34" s="16">
        <f t="shared" si="12"/>
        <v>0</v>
      </c>
      <c r="U34" s="22" t="s">
        <v>44</v>
      </c>
      <c r="V34" s="2"/>
      <c r="W34" s="25">
        <v>14</v>
      </c>
      <c r="X34" s="115">
        <v>0</v>
      </c>
      <c r="Y34" s="115">
        <v>0</v>
      </c>
      <c r="Z34" s="115">
        <v>0</v>
      </c>
      <c r="AA34" s="115">
        <v>0</v>
      </c>
      <c r="AB34" s="115">
        <v>0</v>
      </c>
      <c r="AC34" s="115">
        <v>0</v>
      </c>
      <c r="AD34" s="31">
        <f t="shared" si="14"/>
        <v>0</v>
      </c>
      <c r="AE34" s="116"/>
      <c r="AF34" s="103"/>
      <c r="AG34" s="103"/>
      <c r="AH34" s="102"/>
      <c r="AI34" s="102"/>
      <c r="AJ34" s="89">
        <f t="shared" si="13"/>
        <v>0</v>
      </c>
      <c r="AK34" s="103"/>
      <c r="BA34" s="8"/>
    </row>
    <row r="35" spans="1:53" x14ac:dyDescent="0.25">
      <c r="A35" s="12" t="str">
        <f t="shared" si="0"/>
        <v/>
      </c>
      <c r="B35" s="100"/>
      <c r="C35" s="100"/>
      <c r="D35" s="101"/>
      <c r="E35" s="102"/>
      <c r="F35" s="102"/>
      <c r="G35" s="103"/>
      <c r="H35" s="15">
        <f t="shared" si="15"/>
        <v>0</v>
      </c>
      <c r="I35" s="16">
        <f t="shared" si="1"/>
        <v>0</v>
      </c>
      <c r="J35" s="17">
        <f t="shared" si="2"/>
        <v>0</v>
      </c>
      <c r="K35" s="18">
        <f t="shared" si="3"/>
        <v>0</v>
      </c>
      <c r="L35" s="17">
        <f t="shared" si="4"/>
        <v>0</v>
      </c>
      <c r="M35" s="18">
        <f t="shared" si="5"/>
        <v>0</v>
      </c>
      <c r="N35" s="17">
        <f t="shared" si="6"/>
        <v>0</v>
      </c>
      <c r="O35" s="18">
        <f t="shared" si="7"/>
        <v>0</v>
      </c>
      <c r="P35" s="17">
        <f t="shared" si="8"/>
        <v>0</v>
      </c>
      <c r="Q35" s="18">
        <f t="shared" si="9"/>
        <v>0</v>
      </c>
      <c r="R35" s="17">
        <f t="shared" si="10"/>
        <v>0</v>
      </c>
      <c r="S35" s="17">
        <f t="shared" si="11"/>
        <v>0</v>
      </c>
      <c r="T35" s="16">
        <f t="shared" si="12"/>
        <v>0</v>
      </c>
      <c r="U35" s="22" t="s">
        <v>44</v>
      </c>
      <c r="V35" s="2"/>
      <c r="W35" s="25">
        <v>15</v>
      </c>
      <c r="X35" s="115">
        <v>0</v>
      </c>
      <c r="Y35" s="115">
        <v>0</v>
      </c>
      <c r="Z35" s="115">
        <v>0</v>
      </c>
      <c r="AA35" s="115">
        <v>0</v>
      </c>
      <c r="AB35" s="115">
        <v>0</v>
      </c>
      <c r="AC35" s="115">
        <v>0</v>
      </c>
      <c r="AD35" s="31">
        <f t="shared" si="14"/>
        <v>0</v>
      </c>
      <c r="AE35" s="116"/>
      <c r="AF35" s="103"/>
      <c r="AG35" s="103"/>
      <c r="AH35" s="102"/>
      <c r="AI35" s="102"/>
      <c r="AJ35" s="89">
        <f t="shared" si="13"/>
        <v>0</v>
      </c>
      <c r="AK35" s="103"/>
      <c r="BA35" s="8"/>
    </row>
    <row r="36" spans="1:53" x14ac:dyDescent="0.25">
      <c r="A36" s="12" t="str">
        <f t="shared" si="0"/>
        <v/>
      </c>
      <c r="B36" s="100"/>
      <c r="C36" s="100"/>
      <c r="D36" s="101"/>
      <c r="E36" s="102"/>
      <c r="F36" s="102"/>
      <c r="G36" s="103"/>
      <c r="H36" s="15">
        <f t="shared" si="15"/>
        <v>0</v>
      </c>
      <c r="I36" s="16">
        <f t="shared" si="1"/>
        <v>0</v>
      </c>
      <c r="J36" s="17">
        <f t="shared" si="2"/>
        <v>0</v>
      </c>
      <c r="K36" s="18">
        <f t="shared" si="3"/>
        <v>0</v>
      </c>
      <c r="L36" s="17">
        <f t="shared" si="4"/>
        <v>0</v>
      </c>
      <c r="M36" s="18">
        <f t="shared" si="5"/>
        <v>0</v>
      </c>
      <c r="N36" s="17">
        <f t="shared" si="6"/>
        <v>0</v>
      </c>
      <c r="O36" s="18">
        <f t="shared" si="7"/>
        <v>0</v>
      </c>
      <c r="P36" s="17">
        <f t="shared" si="8"/>
        <v>0</v>
      </c>
      <c r="Q36" s="18">
        <f t="shared" si="9"/>
        <v>0</v>
      </c>
      <c r="R36" s="17">
        <f t="shared" si="10"/>
        <v>0</v>
      </c>
      <c r="S36" s="17">
        <f t="shared" si="11"/>
        <v>0</v>
      </c>
      <c r="T36" s="16">
        <f t="shared" si="12"/>
        <v>0</v>
      </c>
      <c r="U36" s="22" t="s">
        <v>44</v>
      </c>
      <c r="V36" s="2"/>
      <c r="W36" s="25">
        <v>16</v>
      </c>
      <c r="X36" s="115">
        <v>0</v>
      </c>
      <c r="Y36" s="115">
        <v>0</v>
      </c>
      <c r="Z36" s="115">
        <v>0</v>
      </c>
      <c r="AA36" s="115">
        <v>0</v>
      </c>
      <c r="AB36" s="115">
        <v>0</v>
      </c>
      <c r="AC36" s="115">
        <v>0</v>
      </c>
      <c r="AD36" s="31">
        <f t="shared" si="14"/>
        <v>0</v>
      </c>
      <c r="AE36" s="116"/>
      <c r="AF36" s="103"/>
      <c r="AG36" s="103"/>
      <c r="AH36" s="204" t="s">
        <v>935</v>
      </c>
      <c r="AI36" s="262" t="s">
        <v>35</v>
      </c>
      <c r="AJ36" s="103"/>
      <c r="AK36" s="103"/>
      <c r="BA36" s="8"/>
    </row>
    <row r="37" spans="1:53" x14ac:dyDescent="0.25">
      <c r="A37" s="12" t="str">
        <f t="shared" si="0"/>
        <v/>
      </c>
      <c r="B37" s="100"/>
      <c r="C37" s="100"/>
      <c r="D37" s="101"/>
      <c r="E37" s="102"/>
      <c r="F37" s="102"/>
      <c r="G37" s="103"/>
      <c r="H37" s="15">
        <f t="shared" si="15"/>
        <v>0</v>
      </c>
      <c r="I37" s="16">
        <f t="shared" si="1"/>
        <v>0</v>
      </c>
      <c r="J37" s="17">
        <f t="shared" si="2"/>
        <v>0</v>
      </c>
      <c r="K37" s="18">
        <f t="shared" si="3"/>
        <v>0</v>
      </c>
      <c r="L37" s="17">
        <f t="shared" si="4"/>
        <v>0</v>
      </c>
      <c r="M37" s="18">
        <f t="shared" si="5"/>
        <v>0</v>
      </c>
      <c r="N37" s="17">
        <f t="shared" si="6"/>
        <v>0</v>
      </c>
      <c r="O37" s="18">
        <f t="shared" si="7"/>
        <v>0</v>
      </c>
      <c r="P37" s="17">
        <f t="shared" si="8"/>
        <v>0</v>
      </c>
      <c r="Q37" s="18">
        <f t="shared" si="9"/>
        <v>0</v>
      </c>
      <c r="R37" s="17">
        <f t="shared" si="10"/>
        <v>0</v>
      </c>
      <c r="S37" s="17">
        <f t="shared" si="11"/>
        <v>0</v>
      </c>
      <c r="T37" s="16">
        <f t="shared" si="12"/>
        <v>0</v>
      </c>
      <c r="U37" s="22" t="s">
        <v>45</v>
      </c>
      <c r="V37" s="2"/>
      <c r="W37" s="25">
        <v>17</v>
      </c>
      <c r="X37" s="115">
        <v>0</v>
      </c>
      <c r="Y37" s="115">
        <v>0</v>
      </c>
      <c r="Z37" s="115">
        <v>0</v>
      </c>
      <c r="AA37" s="115">
        <v>0</v>
      </c>
      <c r="AB37" s="115">
        <v>0</v>
      </c>
      <c r="AC37" s="115">
        <v>0</v>
      </c>
      <c r="AD37" s="31">
        <f t="shared" si="14"/>
        <v>0</v>
      </c>
      <c r="AE37" s="116"/>
      <c r="AF37" s="103"/>
      <c r="AG37" s="109" t="e">
        <f>AI37/AI47</f>
        <v>#DIV/0!</v>
      </c>
      <c r="AH37" s="199" t="s">
        <v>989</v>
      </c>
      <c r="AI37" s="200">
        <v>0</v>
      </c>
      <c r="AJ37" s="103"/>
      <c r="AK37" s="103"/>
      <c r="BA37" s="8"/>
    </row>
    <row r="38" spans="1:53" x14ac:dyDescent="0.25">
      <c r="A38" s="12" t="str">
        <f t="shared" si="0"/>
        <v/>
      </c>
      <c r="B38" s="100"/>
      <c r="C38" s="100"/>
      <c r="D38" s="101"/>
      <c r="E38" s="102"/>
      <c r="F38" s="102"/>
      <c r="G38" s="103"/>
      <c r="H38" s="15">
        <f t="shared" si="15"/>
        <v>0</v>
      </c>
      <c r="I38" s="16">
        <f t="shared" si="1"/>
        <v>0</v>
      </c>
      <c r="J38" s="17">
        <f t="shared" si="2"/>
        <v>0</v>
      </c>
      <c r="K38" s="18">
        <f t="shared" si="3"/>
        <v>0</v>
      </c>
      <c r="L38" s="17">
        <f t="shared" si="4"/>
        <v>0</v>
      </c>
      <c r="M38" s="18">
        <f t="shared" si="5"/>
        <v>0</v>
      </c>
      <c r="N38" s="17">
        <f t="shared" si="6"/>
        <v>0</v>
      </c>
      <c r="O38" s="18">
        <f t="shared" si="7"/>
        <v>0</v>
      </c>
      <c r="P38" s="17">
        <f t="shared" si="8"/>
        <v>0</v>
      </c>
      <c r="Q38" s="18">
        <f t="shared" si="9"/>
        <v>0</v>
      </c>
      <c r="R38" s="17">
        <f t="shared" si="10"/>
        <v>0</v>
      </c>
      <c r="S38" s="17">
        <f t="shared" si="11"/>
        <v>0</v>
      </c>
      <c r="T38" s="16">
        <f t="shared" si="12"/>
        <v>0</v>
      </c>
      <c r="U38" s="22" t="s">
        <v>46</v>
      </c>
      <c r="V38" s="2"/>
      <c r="W38" s="25">
        <v>18</v>
      </c>
      <c r="X38" s="115">
        <v>0</v>
      </c>
      <c r="Y38" s="115">
        <v>0</v>
      </c>
      <c r="Z38" s="115">
        <v>0</v>
      </c>
      <c r="AA38" s="115">
        <v>0</v>
      </c>
      <c r="AB38" s="115">
        <v>0</v>
      </c>
      <c r="AC38" s="115">
        <v>0</v>
      </c>
      <c r="AD38" s="31">
        <f t="shared" si="14"/>
        <v>0</v>
      </c>
      <c r="AE38" s="116"/>
      <c r="AF38" s="103"/>
      <c r="AG38" s="109" t="e">
        <f>AI38/SUM(AI53:AI57)</f>
        <v>#DIV/0!</v>
      </c>
      <c r="AH38" s="199" t="s">
        <v>988</v>
      </c>
      <c r="AI38" s="201">
        <v>0</v>
      </c>
      <c r="AJ38" s="103"/>
      <c r="AK38" s="103"/>
    </row>
    <row r="39" spans="1:53" x14ac:dyDescent="0.25">
      <c r="A39" s="12" t="str">
        <f t="shared" si="0"/>
        <v/>
      </c>
      <c r="B39" s="100"/>
      <c r="C39" s="100"/>
      <c r="D39" s="101"/>
      <c r="E39" s="102"/>
      <c r="F39" s="102"/>
      <c r="G39" s="103"/>
      <c r="H39" s="15">
        <f t="shared" si="15"/>
        <v>0</v>
      </c>
      <c r="I39" s="16">
        <f t="shared" si="1"/>
        <v>0</v>
      </c>
      <c r="J39" s="17">
        <f t="shared" si="2"/>
        <v>0</v>
      </c>
      <c r="K39" s="18">
        <f t="shared" si="3"/>
        <v>0</v>
      </c>
      <c r="L39" s="17">
        <f t="shared" si="4"/>
        <v>0</v>
      </c>
      <c r="M39" s="18">
        <f t="shared" si="5"/>
        <v>0</v>
      </c>
      <c r="N39" s="17">
        <f t="shared" si="6"/>
        <v>0</v>
      </c>
      <c r="O39" s="18">
        <f t="shared" si="7"/>
        <v>0</v>
      </c>
      <c r="P39" s="17">
        <f t="shared" si="8"/>
        <v>0</v>
      </c>
      <c r="Q39" s="18">
        <f t="shared" si="9"/>
        <v>0</v>
      </c>
      <c r="R39" s="17">
        <f t="shared" si="10"/>
        <v>0</v>
      </c>
      <c r="S39" s="17">
        <f t="shared" si="11"/>
        <v>0</v>
      </c>
      <c r="T39" s="16">
        <f t="shared" si="12"/>
        <v>0</v>
      </c>
      <c r="U39" s="2"/>
      <c r="V39" s="2"/>
      <c r="W39" s="2"/>
      <c r="X39" s="2"/>
      <c r="Y39" s="2"/>
      <c r="Z39" s="2"/>
      <c r="AA39" s="2"/>
      <c r="AB39" s="2"/>
      <c r="AC39" s="2"/>
      <c r="AD39" s="2"/>
      <c r="AE39" s="2"/>
      <c r="AF39" s="14"/>
      <c r="AG39" s="14"/>
      <c r="AH39" s="202" t="s">
        <v>936</v>
      </c>
      <c r="AI39" s="203">
        <f>AI38+AI37</f>
        <v>0</v>
      </c>
      <c r="AJ39" s="14"/>
      <c r="AK39" s="14"/>
      <c r="AL39" s="8"/>
    </row>
    <row r="40" spans="1:53" x14ac:dyDescent="0.25">
      <c r="A40" s="12" t="str">
        <f t="shared" si="0"/>
        <v/>
      </c>
      <c r="B40" s="100"/>
      <c r="C40" s="100"/>
      <c r="D40" s="101"/>
      <c r="E40" s="102"/>
      <c r="F40" s="102"/>
      <c r="G40" s="103"/>
      <c r="H40" s="15">
        <f t="shared" si="15"/>
        <v>0</v>
      </c>
      <c r="I40" s="16">
        <f t="shared" si="1"/>
        <v>0</v>
      </c>
      <c r="J40" s="17">
        <f t="shared" si="2"/>
        <v>0</v>
      </c>
      <c r="K40" s="18">
        <f t="shared" si="3"/>
        <v>0</v>
      </c>
      <c r="L40" s="17">
        <f t="shared" si="4"/>
        <v>0</v>
      </c>
      <c r="M40" s="18">
        <f t="shared" si="5"/>
        <v>0</v>
      </c>
      <c r="N40" s="17">
        <f t="shared" si="6"/>
        <v>0</v>
      </c>
      <c r="O40" s="18">
        <f t="shared" si="7"/>
        <v>0</v>
      </c>
      <c r="P40" s="17">
        <f t="shared" si="8"/>
        <v>0</v>
      </c>
      <c r="Q40" s="18">
        <f t="shared" si="9"/>
        <v>0</v>
      </c>
      <c r="R40" s="17">
        <f t="shared" si="10"/>
        <v>0</v>
      </c>
      <c r="S40" s="17">
        <f t="shared" si="11"/>
        <v>0</v>
      </c>
      <c r="T40" s="16">
        <f t="shared" si="12"/>
        <v>0</v>
      </c>
      <c r="U40" s="2"/>
      <c r="V40" s="2"/>
      <c r="W40" s="2"/>
      <c r="X40" s="2"/>
      <c r="Y40" s="2"/>
      <c r="Z40" s="2"/>
      <c r="AA40" s="2"/>
      <c r="AB40" s="2"/>
      <c r="AC40" s="2"/>
      <c r="AD40" s="2"/>
      <c r="AE40" s="2"/>
      <c r="AF40" s="14"/>
      <c r="AG40" s="14"/>
      <c r="AH40" s="13"/>
      <c r="AI40" s="13"/>
      <c r="AJ40" s="28"/>
      <c r="AK40" s="14"/>
      <c r="AL40" s="8"/>
    </row>
    <row r="41" spans="1:53" x14ac:dyDescent="0.25">
      <c r="A41" s="12" t="str">
        <f t="shared" si="0"/>
        <v/>
      </c>
      <c r="B41" s="100"/>
      <c r="C41" s="100"/>
      <c r="D41" s="101"/>
      <c r="E41" s="102"/>
      <c r="F41" s="102"/>
      <c r="G41" s="103"/>
      <c r="H41" s="15">
        <f t="shared" si="15"/>
        <v>0</v>
      </c>
      <c r="I41" s="16">
        <f t="shared" si="1"/>
        <v>0</v>
      </c>
      <c r="J41" s="17">
        <f t="shared" si="2"/>
        <v>0</v>
      </c>
      <c r="K41" s="18">
        <f t="shared" si="3"/>
        <v>0</v>
      </c>
      <c r="L41" s="17">
        <f t="shared" si="4"/>
        <v>0</v>
      </c>
      <c r="M41" s="18">
        <f t="shared" si="5"/>
        <v>0</v>
      </c>
      <c r="N41" s="17">
        <f t="shared" si="6"/>
        <v>0</v>
      </c>
      <c r="O41" s="18">
        <f t="shared" si="7"/>
        <v>0</v>
      </c>
      <c r="P41" s="17">
        <f t="shared" si="8"/>
        <v>0</v>
      </c>
      <c r="Q41" s="18">
        <f t="shared" si="9"/>
        <v>0</v>
      </c>
      <c r="R41" s="17">
        <f t="shared" si="10"/>
        <v>0</v>
      </c>
      <c r="S41" s="17">
        <f t="shared" si="11"/>
        <v>0</v>
      </c>
      <c r="T41" s="16">
        <f t="shared" si="12"/>
        <v>0</v>
      </c>
      <c r="U41" s="2"/>
      <c r="V41" s="2"/>
      <c r="W41" s="2"/>
      <c r="X41" s="2"/>
      <c r="Y41" s="2"/>
      <c r="Z41" s="2"/>
      <c r="AA41" s="2"/>
      <c r="AB41" s="2"/>
      <c r="AC41" s="2"/>
      <c r="AD41" s="2"/>
      <c r="AE41" s="2"/>
      <c r="AF41" s="14"/>
      <c r="AG41" s="14"/>
      <c r="AH41" s="60" t="s">
        <v>66</v>
      </c>
      <c r="AI41" s="152" t="s">
        <v>35</v>
      </c>
      <c r="AJ41" s="61" t="s">
        <v>67</v>
      </c>
      <c r="AK41" s="61" t="s">
        <v>223</v>
      </c>
      <c r="AL41" s="8"/>
      <c r="AP41" s="17"/>
      <c r="AQ41" s="17"/>
      <c r="AR41" s="17"/>
      <c r="AS41" s="17"/>
      <c r="AT41" s="17"/>
    </row>
    <row r="42" spans="1:53" ht="15.75" thickBot="1" x14ac:dyDescent="0.3">
      <c r="A42" s="12" t="str">
        <f t="shared" si="0"/>
        <v/>
      </c>
      <c r="B42" s="100"/>
      <c r="C42" s="100"/>
      <c r="D42" s="101"/>
      <c r="E42" s="102"/>
      <c r="F42" s="102"/>
      <c r="G42" s="103"/>
      <c r="H42" s="15">
        <f t="shared" si="15"/>
        <v>0</v>
      </c>
      <c r="I42" s="16">
        <f t="shared" si="1"/>
        <v>0</v>
      </c>
      <c r="J42" s="17">
        <f t="shared" si="2"/>
        <v>0</v>
      </c>
      <c r="K42" s="18">
        <f t="shared" si="3"/>
        <v>0</v>
      </c>
      <c r="L42" s="17">
        <f t="shared" si="4"/>
        <v>0</v>
      </c>
      <c r="M42" s="18">
        <f t="shared" si="5"/>
        <v>0</v>
      </c>
      <c r="N42" s="17">
        <f t="shared" si="6"/>
        <v>0</v>
      </c>
      <c r="O42" s="18">
        <f t="shared" si="7"/>
        <v>0</v>
      </c>
      <c r="P42" s="17">
        <f t="shared" si="8"/>
        <v>0</v>
      </c>
      <c r="Q42" s="18">
        <f t="shared" si="9"/>
        <v>0</v>
      </c>
      <c r="R42" s="17">
        <f t="shared" si="10"/>
        <v>0</v>
      </c>
      <c r="S42" s="17">
        <f t="shared" si="11"/>
        <v>0</v>
      </c>
      <c r="T42" s="16">
        <f t="shared" si="12"/>
        <v>0</v>
      </c>
      <c r="AB42" s="17"/>
      <c r="AE42" s="33"/>
      <c r="AF42" s="17"/>
      <c r="AH42" s="54" t="s">
        <v>326</v>
      </c>
      <c r="AI42" s="153">
        <v>0</v>
      </c>
      <c r="AJ42" s="154">
        <f>$J$46</f>
        <v>0</v>
      </c>
      <c r="AK42" s="63">
        <f t="shared" ref="AK42:AK61" si="16">AI42-AJ42</f>
        <v>0</v>
      </c>
      <c r="AL42" s="34"/>
      <c r="AQ42" s="35"/>
      <c r="AR42" s="17"/>
      <c r="AS42" s="36"/>
      <c r="AT42" s="17"/>
    </row>
    <row r="43" spans="1:53" x14ac:dyDescent="0.25">
      <c r="A43" s="12" t="str">
        <f t="shared" si="0"/>
        <v/>
      </c>
      <c r="B43" s="100"/>
      <c r="C43" s="100"/>
      <c r="D43" s="101"/>
      <c r="E43" s="102"/>
      <c r="F43" s="102"/>
      <c r="G43" s="103"/>
      <c r="H43" s="15">
        <f t="shared" si="15"/>
        <v>0</v>
      </c>
      <c r="I43" s="16">
        <f t="shared" si="1"/>
        <v>0</v>
      </c>
      <c r="J43" s="17">
        <f t="shared" si="2"/>
        <v>0</v>
      </c>
      <c r="K43" s="18">
        <f t="shared" si="3"/>
        <v>0</v>
      </c>
      <c r="L43" s="17">
        <f t="shared" si="4"/>
        <v>0</v>
      </c>
      <c r="M43" s="18">
        <f t="shared" si="5"/>
        <v>0</v>
      </c>
      <c r="N43" s="17">
        <f t="shared" si="6"/>
        <v>0</v>
      </c>
      <c r="O43" s="18">
        <f t="shared" si="7"/>
        <v>0</v>
      </c>
      <c r="P43" s="17">
        <f t="shared" si="8"/>
        <v>0</v>
      </c>
      <c r="Q43" s="18">
        <f t="shared" si="9"/>
        <v>0</v>
      </c>
      <c r="R43" s="17">
        <f t="shared" si="10"/>
        <v>0</v>
      </c>
      <c r="S43" s="17">
        <f t="shared" si="11"/>
        <v>0</v>
      </c>
      <c r="T43" s="16">
        <f t="shared" si="12"/>
        <v>0</v>
      </c>
      <c r="AA43" s="207" t="s">
        <v>47</v>
      </c>
      <c r="AB43" s="208"/>
      <c r="AC43" s="208"/>
      <c r="AD43" s="208"/>
      <c r="AE43" s="208"/>
      <c r="AF43" s="208"/>
      <c r="AG43" s="209"/>
      <c r="AH43" s="54" t="s">
        <v>327</v>
      </c>
      <c r="AI43" s="155">
        <v>0</v>
      </c>
      <c r="AJ43" s="156">
        <f>$L$46</f>
        <v>0</v>
      </c>
      <c r="AK43" s="63">
        <f t="shared" si="16"/>
        <v>0</v>
      </c>
      <c r="AL43" s="35"/>
      <c r="AM43" s="17"/>
      <c r="AN43" s="36"/>
      <c r="AO43" s="17"/>
    </row>
    <row r="44" spans="1:53" x14ac:dyDescent="0.25">
      <c r="A44" s="12" t="str">
        <f t="shared" si="0"/>
        <v/>
      </c>
      <c r="B44" s="100"/>
      <c r="C44" s="100"/>
      <c r="D44" s="101"/>
      <c r="E44" s="102"/>
      <c r="F44" s="102"/>
      <c r="G44" s="103"/>
      <c r="H44" s="15">
        <f t="shared" si="15"/>
        <v>0</v>
      </c>
      <c r="I44" s="16">
        <f t="shared" si="1"/>
        <v>0</v>
      </c>
      <c r="J44" s="17">
        <f t="shared" si="2"/>
        <v>0</v>
      </c>
      <c r="K44" s="18">
        <f t="shared" si="3"/>
        <v>0</v>
      </c>
      <c r="L44" s="17">
        <f t="shared" si="4"/>
        <v>0</v>
      </c>
      <c r="M44" s="18">
        <f t="shared" si="5"/>
        <v>0</v>
      </c>
      <c r="N44" s="17">
        <f t="shared" si="6"/>
        <v>0</v>
      </c>
      <c r="O44" s="18">
        <f t="shared" si="7"/>
        <v>0</v>
      </c>
      <c r="P44" s="17">
        <f t="shared" si="8"/>
        <v>0</v>
      </c>
      <c r="Q44" s="18">
        <f t="shared" si="9"/>
        <v>0</v>
      </c>
      <c r="R44" s="17">
        <f t="shared" si="10"/>
        <v>0</v>
      </c>
      <c r="S44" s="17">
        <f t="shared" si="11"/>
        <v>0</v>
      </c>
      <c r="T44" s="16">
        <f t="shared" si="12"/>
        <v>0</v>
      </c>
      <c r="AA44" s="37"/>
      <c r="AB44" s="32" t="s">
        <v>48</v>
      </c>
      <c r="AD44" s="6" t="s">
        <v>49</v>
      </c>
      <c r="AF44" s="6" t="s">
        <v>50</v>
      </c>
      <c r="AG44" s="38"/>
      <c r="AH44" s="54" t="s">
        <v>328</v>
      </c>
      <c r="AI44" s="155">
        <v>0</v>
      </c>
      <c r="AJ44" s="156">
        <f>$N$46</f>
        <v>0</v>
      </c>
      <c r="AK44" s="63">
        <f t="shared" si="16"/>
        <v>0</v>
      </c>
      <c r="AL44" s="35"/>
      <c r="AM44" s="17"/>
      <c r="AN44" s="36"/>
      <c r="AO44" s="17"/>
    </row>
    <row r="45" spans="1:53" x14ac:dyDescent="0.25">
      <c r="A45" s="12" t="str">
        <f t="shared" si="0"/>
        <v/>
      </c>
      <c r="B45" s="219"/>
      <c r="C45" s="219"/>
      <c r="D45" s="124"/>
      <c r="E45" s="125"/>
      <c r="F45" s="125"/>
      <c r="G45" s="126"/>
      <c r="H45" s="40">
        <f t="shared" si="15"/>
        <v>0</v>
      </c>
      <c r="I45" s="41">
        <f t="shared" si="1"/>
        <v>0</v>
      </c>
      <c r="J45" s="42">
        <f t="shared" si="2"/>
        <v>0</v>
      </c>
      <c r="K45" s="43">
        <f t="shared" si="3"/>
        <v>0</v>
      </c>
      <c r="L45" s="42">
        <f t="shared" si="4"/>
        <v>0</v>
      </c>
      <c r="M45" s="43">
        <f t="shared" si="5"/>
        <v>0</v>
      </c>
      <c r="N45" s="42">
        <f t="shared" si="6"/>
        <v>0</v>
      </c>
      <c r="O45" s="43">
        <f t="shared" si="7"/>
        <v>0</v>
      </c>
      <c r="P45" s="42">
        <f t="shared" si="8"/>
        <v>0</v>
      </c>
      <c r="Q45" s="43">
        <f t="shared" si="9"/>
        <v>0</v>
      </c>
      <c r="R45" s="42">
        <f t="shared" si="10"/>
        <v>0</v>
      </c>
      <c r="S45" s="42">
        <f t="shared" si="11"/>
        <v>0</v>
      </c>
      <c r="T45" s="41">
        <f t="shared" si="12"/>
        <v>0</v>
      </c>
      <c r="AA45" s="80" t="s">
        <v>51</v>
      </c>
      <c r="AB45" s="107" t="s">
        <v>937</v>
      </c>
      <c r="AC45" s="45">
        <f>DATEVALUE(AB45)</f>
        <v>43831</v>
      </c>
      <c r="AD45" s="8">
        <f t="shared" ref="AD45:AD51" si="17">YEAR(AE45)</f>
        <v>2019</v>
      </c>
      <c r="AE45" s="45">
        <f>DATE(AC53-1900,1,1)</f>
        <v>43466</v>
      </c>
      <c r="AF45" s="108">
        <v>3.5999999999999997E-2</v>
      </c>
      <c r="AG45" s="38"/>
      <c r="AH45" s="157" t="s">
        <v>329</v>
      </c>
      <c r="AI45" s="158">
        <v>0</v>
      </c>
      <c r="AJ45" s="159">
        <f>$P$46</f>
        <v>0</v>
      </c>
      <c r="AK45" s="63">
        <f t="shared" si="16"/>
        <v>0</v>
      </c>
      <c r="AL45" s="35"/>
      <c r="AM45" s="17"/>
      <c r="AN45" s="36"/>
      <c r="AO45" s="17"/>
    </row>
    <row r="46" spans="1:53" ht="15.75" x14ac:dyDescent="0.25">
      <c r="B46" s="6" t="s">
        <v>52</v>
      </c>
      <c r="C46" s="205" t="s">
        <v>979</v>
      </c>
      <c r="D46" s="250">
        <f>SUM(D4:D45)</f>
        <v>0</v>
      </c>
      <c r="I46" s="6" t="s">
        <v>53</v>
      </c>
      <c r="J46" s="17">
        <f>SUM(J4:J45)</f>
        <v>0</v>
      </c>
      <c r="K46" s="33"/>
      <c r="L46" s="17">
        <f>SUM(L4:L45)</f>
        <v>0</v>
      </c>
      <c r="M46" s="18"/>
      <c r="N46" s="17">
        <f>SUM(N4:N45)</f>
        <v>0</v>
      </c>
      <c r="O46" s="18"/>
      <c r="P46" s="17">
        <f>SUM(P4:P45)</f>
        <v>0</v>
      </c>
      <c r="Q46" s="18"/>
      <c r="R46" s="17">
        <f>SUM(R4:R45)</f>
        <v>0</v>
      </c>
      <c r="S46" s="17">
        <f>SUM(S4:S45)</f>
        <v>0</v>
      </c>
      <c r="AA46" s="80" t="s">
        <v>54</v>
      </c>
      <c r="AB46" s="107" t="s">
        <v>937</v>
      </c>
      <c r="AC46" s="45">
        <f>DATEVALUE(AB46)</f>
        <v>43831</v>
      </c>
      <c r="AD46" s="8">
        <f t="shared" si="17"/>
        <v>2020</v>
      </c>
      <c r="AE46" s="45">
        <f>DATE(AC54-1900,1,1)</f>
        <v>43831</v>
      </c>
      <c r="AF46" s="108">
        <v>3.5999999999999997E-2</v>
      </c>
      <c r="AG46" s="38"/>
      <c r="AH46" s="157" t="s">
        <v>330</v>
      </c>
      <c r="AI46" s="160">
        <v>0</v>
      </c>
      <c r="AJ46" s="161">
        <f>$R$46</f>
        <v>0</v>
      </c>
      <c r="AK46" s="63">
        <f t="shared" si="16"/>
        <v>0</v>
      </c>
      <c r="AL46" s="35"/>
      <c r="AM46" s="17"/>
      <c r="AN46" s="36"/>
      <c r="AO46" s="17"/>
    </row>
    <row r="47" spans="1:53" x14ac:dyDescent="0.25">
      <c r="C47" s="251" t="s">
        <v>980</v>
      </c>
      <c r="D47" s="252">
        <f>SUMIF(F4:F45,"=10",D4:D45)+SUMIF(F4:F45,"=12",D4:D45)</f>
        <v>0</v>
      </c>
      <c r="AA47" s="80" t="s">
        <v>56</v>
      </c>
      <c r="AB47" s="107" t="s">
        <v>938</v>
      </c>
      <c r="AC47" s="45">
        <f>DATEVALUE(AB47)</f>
        <v>45657</v>
      </c>
      <c r="AD47" s="8">
        <f t="shared" si="17"/>
        <v>2021</v>
      </c>
      <c r="AE47" s="45">
        <f>DATE(AC56-1900,1,1)</f>
        <v>44197</v>
      </c>
      <c r="AF47" s="108">
        <v>3.5999999999999997E-2</v>
      </c>
      <c r="AG47" s="38"/>
      <c r="AH47" s="162" t="s">
        <v>331</v>
      </c>
      <c r="AI47" s="158">
        <f>SUM(AI42:AI46)</f>
        <v>0</v>
      </c>
      <c r="AJ47" s="159">
        <f>SUM(AJ42:AJ46)</f>
        <v>0</v>
      </c>
      <c r="AK47" s="63">
        <f t="shared" si="16"/>
        <v>0</v>
      </c>
      <c r="AL47" s="35"/>
      <c r="AM47" s="17"/>
      <c r="AN47" s="36"/>
      <c r="AO47" s="17"/>
    </row>
    <row r="48" spans="1:53" x14ac:dyDescent="0.25">
      <c r="C48" s="251" t="s">
        <v>981</v>
      </c>
      <c r="D48" s="252">
        <f>SUMIF(F5:F46,"=9",D5:D46)+SUMIF(F5:F46,"=11",D5:D46)</f>
        <v>0</v>
      </c>
      <c r="J48" s="17"/>
      <c r="K48" s="33"/>
      <c r="L48" s="17"/>
      <c r="M48" s="46" t="s">
        <v>55</v>
      </c>
      <c r="N48" s="46" t="s">
        <v>55</v>
      </c>
      <c r="O48" s="46" t="s">
        <v>934</v>
      </c>
      <c r="P48" s="46" t="s">
        <v>934</v>
      </c>
      <c r="Q48" s="46" t="s">
        <v>11</v>
      </c>
      <c r="R48" s="47" t="s">
        <v>11</v>
      </c>
      <c r="S48" s="47" t="s">
        <v>0</v>
      </c>
      <c r="AA48" s="80" t="s">
        <v>60</v>
      </c>
      <c r="AB48" s="48">
        <f>(+AC47-AC46)/365</f>
        <v>5.0027397260273974</v>
      </c>
      <c r="AD48" s="8">
        <f t="shared" si="17"/>
        <v>2022</v>
      </c>
      <c r="AE48" s="45">
        <f>DATE(AC57-1900,1,1)</f>
        <v>44562</v>
      </c>
      <c r="AF48" s="108">
        <v>3.5999999999999997E-2</v>
      </c>
      <c r="AG48" s="38"/>
      <c r="AH48" s="54" t="s">
        <v>332</v>
      </c>
      <c r="AI48" s="155">
        <v>0</v>
      </c>
      <c r="AJ48" s="163">
        <f>$J$50</f>
        <v>0</v>
      </c>
      <c r="AK48" s="63">
        <f t="shared" si="16"/>
        <v>0</v>
      </c>
    </row>
    <row r="49" spans="2:41" x14ac:dyDescent="0.25">
      <c r="B49" s="113" t="s">
        <v>57</v>
      </c>
      <c r="C49" s="113"/>
      <c r="D49" s="49"/>
      <c r="E49" s="49"/>
      <c r="F49" s="49"/>
      <c r="G49" s="49"/>
      <c r="H49" s="49"/>
      <c r="I49" s="49"/>
      <c r="J49" s="50" t="s">
        <v>58</v>
      </c>
      <c r="K49" s="51"/>
      <c r="L49" s="42"/>
      <c r="M49" s="52" t="s">
        <v>22</v>
      </c>
      <c r="N49" s="53" t="s">
        <v>23</v>
      </c>
      <c r="O49" s="52" t="s">
        <v>22</v>
      </c>
      <c r="P49" s="53" t="s">
        <v>23</v>
      </c>
      <c r="Q49" s="52" t="s">
        <v>22</v>
      </c>
      <c r="R49" s="53" t="s">
        <v>58</v>
      </c>
      <c r="S49" s="53" t="s">
        <v>23</v>
      </c>
      <c r="X49" s="7" t="s">
        <v>59</v>
      </c>
      <c r="Z49" s="36"/>
      <c r="AA49" s="37"/>
      <c r="AB49" s="17"/>
      <c r="AD49" s="8">
        <f t="shared" si="17"/>
        <v>2023</v>
      </c>
      <c r="AE49" s="45">
        <f>DATE(AC58-1900,1,1)</f>
        <v>44927</v>
      </c>
      <c r="AF49" s="108">
        <v>3.5999999999999997E-2</v>
      </c>
      <c r="AG49" s="38"/>
      <c r="AH49" s="54" t="s">
        <v>333</v>
      </c>
      <c r="AI49" s="155">
        <v>0</v>
      </c>
      <c r="AJ49" s="163">
        <f>$J$51</f>
        <v>0</v>
      </c>
      <c r="AK49" s="63">
        <f t="shared" si="16"/>
        <v>0</v>
      </c>
    </row>
    <row r="50" spans="2:41" x14ac:dyDescent="0.25">
      <c r="B50" s="22" t="s">
        <v>65</v>
      </c>
      <c r="C50" s="22"/>
      <c r="D50" s="13"/>
      <c r="E50" s="2"/>
      <c r="F50" s="14"/>
      <c r="G50" s="14"/>
      <c r="H50" s="14"/>
      <c r="I50" s="2"/>
      <c r="J50" s="106">
        <v>0</v>
      </c>
      <c r="K50" s="55"/>
      <c r="L50" s="10"/>
      <c r="M50" s="122" t="s">
        <v>53</v>
      </c>
      <c r="N50" s="17">
        <f t="shared" ref="N50:N61" si="18">J50*M50</f>
        <v>0</v>
      </c>
      <c r="O50" s="18">
        <f t="shared" ref="O50:O61" si="19">IF(J50=0,0,AD$25)</f>
        <v>0</v>
      </c>
      <c r="P50" s="17">
        <f t="shared" ref="P50:P61" si="20">(J50+N50)*O50</f>
        <v>0</v>
      </c>
      <c r="Q50" s="18">
        <f t="shared" ref="Q50:Q61" si="21">IF(J50=0,0,AD$26)</f>
        <v>0</v>
      </c>
      <c r="R50" s="17">
        <f>(J50)*Q50</f>
        <v>0</v>
      </c>
      <c r="S50" s="17">
        <f t="shared" ref="S50:S61" si="22">J50+N50+R50+P50</f>
        <v>0</v>
      </c>
      <c r="U50" s="114" t="s">
        <v>61</v>
      </c>
      <c r="V50" s="57" t="s">
        <v>62</v>
      </c>
      <c r="W50" s="49"/>
      <c r="X50" s="50" t="s">
        <v>63</v>
      </c>
      <c r="Y50" s="50" t="s">
        <v>64</v>
      </c>
      <c r="Z50" s="58" t="s">
        <v>58</v>
      </c>
      <c r="AA50" s="59"/>
      <c r="AB50" s="17"/>
      <c r="AD50" s="8">
        <f t="shared" si="17"/>
        <v>2024</v>
      </c>
      <c r="AE50" s="45">
        <f>DATE(AC59-1900,1,1)</f>
        <v>45292</v>
      </c>
      <c r="AF50" s="108">
        <v>3.5999999999999997E-2</v>
      </c>
      <c r="AG50" s="38"/>
      <c r="AH50" s="54" t="s">
        <v>930</v>
      </c>
      <c r="AI50" s="155">
        <v>0</v>
      </c>
      <c r="AJ50" s="163">
        <f>$J$52</f>
        <v>0</v>
      </c>
      <c r="AK50" s="63">
        <f t="shared" si="16"/>
        <v>0</v>
      </c>
    </row>
    <row r="51" spans="2:41" x14ac:dyDescent="0.25">
      <c r="B51" s="22" t="s">
        <v>68</v>
      </c>
      <c r="C51" s="22"/>
      <c r="D51" s="13"/>
      <c r="E51" s="2"/>
      <c r="F51" s="14"/>
      <c r="G51" s="14"/>
      <c r="H51" s="14"/>
      <c r="I51" s="2"/>
      <c r="J51" s="120">
        <v>0</v>
      </c>
      <c r="K51" s="55"/>
      <c r="L51" s="10"/>
      <c r="M51" s="109">
        <f>$AD$23</f>
        <v>0</v>
      </c>
      <c r="N51" s="17">
        <f t="shared" si="18"/>
        <v>0</v>
      </c>
      <c r="O51" s="18">
        <f t="shared" si="19"/>
        <v>0</v>
      </c>
      <c r="P51" s="17">
        <f t="shared" si="20"/>
        <v>0</v>
      </c>
      <c r="Q51" s="18">
        <f t="shared" si="21"/>
        <v>0</v>
      </c>
      <c r="R51" s="17">
        <f>(N51)*Q51</f>
        <v>0</v>
      </c>
      <c r="S51" s="17">
        <f t="shared" si="22"/>
        <v>0</v>
      </c>
      <c r="U51" s="6" t="s">
        <v>69</v>
      </c>
      <c r="V51" s="17">
        <f>DSUM($F$3:$J$45,5,BA1:BA2)</f>
        <v>0</v>
      </c>
      <c r="X51" s="62">
        <v>9</v>
      </c>
      <c r="Y51" s="36">
        <f t="shared" ref="Y51:Y60" si="23">VLOOKUP(X51,$W$29:$AD$38,8)</f>
        <v>0</v>
      </c>
      <c r="Z51" s="17">
        <f t="shared" ref="Z51:Z60" si="24">V51*Y51</f>
        <v>0</v>
      </c>
      <c r="AA51" s="37"/>
      <c r="AD51" s="8">
        <f t="shared" si="17"/>
        <v>2025</v>
      </c>
      <c r="AE51" s="45">
        <f>DATE(AC60-1900,1,1)</f>
        <v>45658</v>
      </c>
      <c r="AF51" s="108">
        <v>3.5999999999999997E-2</v>
      </c>
      <c r="AG51" s="38"/>
      <c r="AH51" s="157" t="s">
        <v>929</v>
      </c>
      <c r="AI51" s="155">
        <v>0</v>
      </c>
      <c r="AJ51" s="163">
        <f>$N$62</f>
        <v>0</v>
      </c>
      <c r="AK51" s="63">
        <f t="shared" si="16"/>
        <v>0</v>
      </c>
      <c r="AL51" s="35"/>
      <c r="AM51" s="17"/>
      <c r="AN51" s="36"/>
      <c r="AO51" s="17"/>
    </row>
    <row r="52" spans="2:41" x14ac:dyDescent="0.25">
      <c r="B52" s="103" t="s">
        <v>338</v>
      </c>
      <c r="C52" s="216"/>
      <c r="D52" s="14"/>
      <c r="E52" s="2"/>
      <c r="F52" s="14"/>
      <c r="G52" s="14"/>
      <c r="H52" s="14"/>
      <c r="I52" s="2"/>
      <c r="J52" s="120">
        <v>0</v>
      </c>
      <c r="K52" s="55"/>
      <c r="L52" s="10"/>
      <c r="M52" s="109">
        <v>0</v>
      </c>
      <c r="N52" s="17">
        <f t="shared" si="18"/>
        <v>0</v>
      </c>
      <c r="O52" s="18">
        <f t="shared" si="19"/>
        <v>0</v>
      </c>
      <c r="P52" s="17">
        <f t="shared" si="20"/>
        <v>0</v>
      </c>
      <c r="Q52" s="18">
        <f t="shared" si="21"/>
        <v>0</v>
      </c>
      <c r="R52" s="17">
        <f>(N52)*Q52</f>
        <v>0</v>
      </c>
      <c r="S52" s="17">
        <f t="shared" si="22"/>
        <v>0</v>
      </c>
      <c r="U52" s="6" t="s">
        <v>70</v>
      </c>
      <c r="V52" s="17">
        <f>DSUM($F$3:$J$45,5,BA3:BA4)</f>
        <v>0</v>
      </c>
      <c r="X52" s="62">
        <v>10</v>
      </c>
      <c r="Y52" s="36">
        <f t="shared" si="23"/>
        <v>0</v>
      </c>
      <c r="Z52" s="17">
        <f t="shared" si="24"/>
        <v>0</v>
      </c>
      <c r="AA52" s="37"/>
      <c r="AB52" s="17"/>
      <c r="AC52" s="64" t="s">
        <v>71</v>
      </c>
      <c r="AD52" s="7" t="s">
        <v>72</v>
      </c>
      <c r="AE52" s="7" t="s">
        <v>73</v>
      </c>
      <c r="AF52" s="7" t="s">
        <v>64</v>
      </c>
      <c r="AG52" s="38"/>
      <c r="AH52" s="157" t="s">
        <v>931</v>
      </c>
      <c r="AI52" s="155">
        <v>0</v>
      </c>
      <c r="AJ52" s="163">
        <f>SUM($R$50:$R$52)</f>
        <v>0</v>
      </c>
      <c r="AK52" s="63">
        <f t="shared" si="16"/>
        <v>0</v>
      </c>
      <c r="AL52" s="35"/>
      <c r="AM52" s="17"/>
      <c r="AN52" s="36"/>
      <c r="AO52" s="17"/>
    </row>
    <row r="53" spans="2:41" x14ac:dyDescent="0.25">
      <c r="B53" s="103" t="s">
        <v>926</v>
      </c>
      <c r="C53" s="216"/>
      <c r="D53" s="236">
        <v>0</v>
      </c>
      <c r="E53" s="2"/>
      <c r="F53" s="14"/>
      <c r="G53" s="14"/>
      <c r="H53" s="14"/>
      <c r="I53" s="2"/>
      <c r="J53" s="120">
        <v>0</v>
      </c>
      <c r="K53" s="55"/>
      <c r="L53" s="10"/>
      <c r="M53" s="109" t="s">
        <v>53</v>
      </c>
      <c r="N53" s="17">
        <f t="shared" si="18"/>
        <v>0</v>
      </c>
      <c r="O53" s="109">
        <f>$AD$23</f>
        <v>0</v>
      </c>
      <c r="P53" s="17">
        <f t="shared" si="20"/>
        <v>0</v>
      </c>
      <c r="Q53" s="18">
        <f t="shared" si="21"/>
        <v>0</v>
      </c>
      <c r="R53" s="17">
        <f>(P53)*Q53</f>
        <v>0</v>
      </c>
      <c r="S53" s="17">
        <f t="shared" si="22"/>
        <v>0</v>
      </c>
      <c r="U53" s="6" t="s">
        <v>74</v>
      </c>
      <c r="V53" s="17">
        <f>DSUM($F$3:$J$45,5,BA5:BA6)</f>
        <v>0</v>
      </c>
      <c r="X53" s="62">
        <v>11</v>
      </c>
      <c r="Y53" s="36">
        <f t="shared" si="23"/>
        <v>0</v>
      </c>
      <c r="Z53" s="17">
        <f t="shared" si="24"/>
        <v>0</v>
      </c>
      <c r="AA53" s="44" t="s">
        <v>75</v>
      </c>
      <c r="AB53" s="17"/>
      <c r="AC53" s="62">
        <f>AC54-1</f>
        <v>2019</v>
      </c>
      <c r="AD53" s="62">
        <f>IF((YEAR(AC45)-1900)&gt;=(YEAR(AC46)-1900),0,DATE(AC53-1900,12,31)-AC45)</f>
        <v>0</v>
      </c>
      <c r="AE53" s="46">
        <f>AD53/365*AF45</f>
        <v>0</v>
      </c>
      <c r="AF53" s="65"/>
      <c r="AG53" s="38"/>
      <c r="AH53" s="198" t="str">
        <f>B53</f>
        <v>Sub 1</v>
      </c>
      <c r="AI53" s="155">
        <v>0</v>
      </c>
      <c r="AJ53" s="198">
        <f>$J$53</f>
        <v>0</v>
      </c>
      <c r="AK53" s="63">
        <f t="shared" si="16"/>
        <v>0</v>
      </c>
      <c r="AL53" s="17"/>
      <c r="AM53" s="17"/>
      <c r="AN53" s="17"/>
      <c r="AO53" s="17"/>
    </row>
    <row r="54" spans="2:41" x14ac:dyDescent="0.25">
      <c r="B54" s="103" t="s">
        <v>927</v>
      </c>
      <c r="C54" s="216"/>
      <c r="D54" s="236">
        <v>0</v>
      </c>
      <c r="E54" s="2"/>
      <c r="F54" s="14"/>
      <c r="G54" s="14"/>
      <c r="H54" s="14"/>
      <c r="I54" s="2"/>
      <c r="J54" s="120">
        <v>0</v>
      </c>
      <c r="K54" s="55"/>
      <c r="L54" s="10"/>
      <c r="M54" s="109"/>
      <c r="N54" s="17">
        <f t="shared" si="18"/>
        <v>0</v>
      </c>
      <c r="O54" s="109">
        <f>$AD$23</f>
        <v>0</v>
      </c>
      <c r="P54" s="17">
        <f t="shared" si="20"/>
        <v>0</v>
      </c>
      <c r="Q54" s="18">
        <f t="shared" si="21"/>
        <v>0</v>
      </c>
      <c r="R54" s="17">
        <f t="shared" ref="R54:R61" si="25">(P54)*Q54</f>
        <v>0</v>
      </c>
      <c r="S54" s="17">
        <f t="shared" si="22"/>
        <v>0</v>
      </c>
      <c r="U54" s="6" t="s">
        <v>76</v>
      </c>
      <c r="V54" s="17">
        <f>DSUM($F$3:$J$45,5,BA7:BA8)</f>
        <v>0</v>
      </c>
      <c r="X54" s="62">
        <v>12</v>
      </c>
      <c r="Y54" s="36">
        <f t="shared" si="23"/>
        <v>0</v>
      </c>
      <c r="Z54" s="17">
        <f t="shared" si="24"/>
        <v>0</v>
      </c>
      <c r="AA54" s="44" t="s">
        <v>75</v>
      </c>
      <c r="AB54" s="17"/>
      <c r="AC54" s="62">
        <f>YEAR(AC46)</f>
        <v>2020</v>
      </c>
      <c r="AD54" s="62">
        <f>IF((YEAR(AC45)-1900)&gt;=AC54-1900,AC46-AC45,+AC46-DATE(AC54-1900,1,1))</f>
        <v>0</v>
      </c>
      <c r="AE54" s="46">
        <f>AD54/365*AF46</f>
        <v>0</v>
      </c>
      <c r="AF54" s="66">
        <f>(1+AE54)*(AE53+1)</f>
        <v>1</v>
      </c>
      <c r="AG54" s="38"/>
      <c r="AH54" s="198" t="str">
        <f>B54</f>
        <v>Sub 2</v>
      </c>
      <c r="AI54" s="155">
        <f>J56</f>
        <v>0</v>
      </c>
      <c r="AJ54" s="198">
        <f>$J$54</f>
        <v>0</v>
      </c>
      <c r="AK54" s="63">
        <f t="shared" si="16"/>
        <v>0</v>
      </c>
      <c r="AO54" s="17"/>
    </row>
    <row r="55" spans="2:41" x14ac:dyDescent="0.25">
      <c r="B55" s="103" t="s">
        <v>928</v>
      </c>
      <c r="C55" s="216"/>
      <c r="D55" s="236">
        <v>0</v>
      </c>
      <c r="E55" s="2"/>
      <c r="F55" s="14"/>
      <c r="G55" s="14"/>
      <c r="H55" s="14"/>
      <c r="I55" s="2"/>
      <c r="J55" s="120">
        <v>0</v>
      </c>
      <c r="K55" s="55"/>
      <c r="L55" s="10"/>
      <c r="M55" s="109"/>
      <c r="N55" s="17">
        <f t="shared" si="18"/>
        <v>0</v>
      </c>
      <c r="O55" s="109">
        <f>$AD$23</f>
        <v>0</v>
      </c>
      <c r="P55" s="17">
        <f t="shared" si="20"/>
        <v>0</v>
      </c>
      <c r="Q55" s="18">
        <f t="shared" si="21"/>
        <v>0</v>
      </c>
      <c r="R55" s="17">
        <f t="shared" si="25"/>
        <v>0</v>
      </c>
      <c r="S55" s="17">
        <f t="shared" si="22"/>
        <v>0</v>
      </c>
      <c r="U55" s="6" t="s">
        <v>77</v>
      </c>
      <c r="V55" s="17">
        <f>DSUM($F$3:$J$45,5,BA9:BA10)</f>
        <v>0</v>
      </c>
      <c r="X55" s="62">
        <v>13</v>
      </c>
      <c r="Y55" s="36">
        <f t="shared" si="23"/>
        <v>0</v>
      </c>
      <c r="Z55" s="17">
        <f t="shared" si="24"/>
        <v>0</v>
      </c>
      <c r="AA55" s="44" t="s">
        <v>78</v>
      </c>
      <c r="AB55" s="17"/>
      <c r="AC55" s="62">
        <f>AC54</f>
        <v>2020</v>
      </c>
      <c r="AD55" s="62">
        <f>IF((YEAR(AC47)-1900)&gt;AC55-1900,DATE(AC55-1900,12,31)-AC46,AC47-AC46)</f>
        <v>365</v>
      </c>
      <c r="AE55" s="46">
        <f t="shared" ref="AE55:AE60" si="26">AD55/365*AF46</f>
        <v>3.5999999999999997E-2</v>
      </c>
      <c r="AF55" s="66">
        <f>(1+AE55/2)*(1+AE53+AE54)</f>
        <v>1.018</v>
      </c>
      <c r="AG55" s="67">
        <f t="shared" ref="AG55:AG60" si="27">AD55*AF55/365</f>
        <v>1.018</v>
      </c>
      <c r="AH55" s="198" t="str">
        <f>B55</f>
        <v>Sub 3</v>
      </c>
      <c r="AI55" s="155">
        <f>J57</f>
        <v>0</v>
      </c>
      <c r="AJ55" s="198">
        <f>$J$55</f>
        <v>0</v>
      </c>
      <c r="AK55" s="63">
        <f t="shared" si="16"/>
        <v>0</v>
      </c>
      <c r="AM55" s="17"/>
    </row>
    <row r="56" spans="2:41" x14ac:dyDescent="0.25">
      <c r="B56" s="103"/>
      <c r="C56" s="216"/>
      <c r="D56" s="236"/>
      <c r="E56" s="2"/>
      <c r="F56" s="14"/>
      <c r="G56" s="14"/>
      <c r="H56" s="14"/>
      <c r="I56" s="2"/>
      <c r="J56" s="120">
        <v>0</v>
      </c>
      <c r="K56" s="55"/>
      <c r="L56" s="10"/>
      <c r="M56" s="109"/>
      <c r="N56" s="17">
        <f t="shared" si="18"/>
        <v>0</v>
      </c>
      <c r="O56" s="18">
        <f t="shared" si="19"/>
        <v>0</v>
      </c>
      <c r="P56" s="17">
        <f t="shared" si="20"/>
        <v>0</v>
      </c>
      <c r="Q56" s="18">
        <f t="shared" si="21"/>
        <v>0</v>
      </c>
      <c r="R56" s="17">
        <f t="shared" si="25"/>
        <v>0</v>
      </c>
      <c r="S56" s="17">
        <f t="shared" si="22"/>
        <v>0</v>
      </c>
      <c r="U56" s="6" t="s">
        <v>79</v>
      </c>
      <c r="V56" s="17">
        <f>DSUM($F$3:$J$45,5,BA11:BA12)</f>
        <v>0</v>
      </c>
      <c r="X56" s="62">
        <v>14</v>
      </c>
      <c r="Y56" s="36">
        <f t="shared" si="23"/>
        <v>0</v>
      </c>
      <c r="Z56" s="17">
        <f t="shared" si="24"/>
        <v>0</v>
      </c>
      <c r="AA56" s="44" t="s">
        <v>80</v>
      </c>
      <c r="AB56" s="17"/>
      <c r="AC56" s="62">
        <f>AC55+1</f>
        <v>2021</v>
      </c>
      <c r="AD56" s="62">
        <f>IF(AC56-1900&gt;(YEAR($AC$47)-1900),0,IF((YEAR($AC$47)-1900)=AC56-1900,$AC$47-DATE(AC56-1901,12,31),DATE(AC56-1900,12,31)-DATE(AC56-1901,12,31)))</f>
        <v>365</v>
      </c>
      <c r="AE56" s="46">
        <f t="shared" si="26"/>
        <v>3.5999999999999997E-2</v>
      </c>
      <c r="AF56" s="66">
        <f>(1+AE56/2)*(1+AE53+AE54+AE55)</f>
        <v>1.054648</v>
      </c>
      <c r="AG56" s="67">
        <f t="shared" si="27"/>
        <v>1.054648</v>
      </c>
      <c r="AH56" s="157" t="s">
        <v>932</v>
      </c>
      <c r="AI56" s="158">
        <f>N62</f>
        <v>0</v>
      </c>
      <c r="AJ56" s="164">
        <f>$P$62</f>
        <v>0</v>
      </c>
      <c r="AK56" s="63">
        <f t="shared" si="16"/>
        <v>0</v>
      </c>
      <c r="AM56" s="17"/>
    </row>
    <row r="57" spans="2:41" x14ac:dyDescent="0.25">
      <c r="B57" s="103"/>
      <c r="C57" s="216"/>
      <c r="D57" s="236"/>
      <c r="E57" s="2"/>
      <c r="F57" s="14"/>
      <c r="G57" s="14"/>
      <c r="H57" s="14"/>
      <c r="I57" s="2"/>
      <c r="J57" s="120">
        <v>0</v>
      </c>
      <c r="K57" s="55"/>
      <c r="L57" s="10"/>
      <c r="M57" s="109"/>
      <c r="N57" s="17">
        <f t="shared" si="18"/>
        <v>0</v>
      </c>
      <c r="O57" s="18">
        <f t="shared" si="19"/>
        <v>0</v>
      </c>
      <c r="P57" s="17">
        <f t="shared" si="20"/>
        <v>0</v>
      </c>
      <c r="Q57" s="18">
        <f t="shared" si="21"/>
        <v>0</v>
      </c>
      <c r="R57" s="17">
        <f t="shared" si="25"/>
        <v>0</v>
      </c>
      <c r="S57" s="17">
        <f t="shared" si="22"/>
        <v>0</v>
      </c>
      <c r="U57" s="6" t="s">
        <v>81</v>
      </c>
      <c r="V57" s="17">
        <f>DSUM($F$3:$J$45,5,BA13:BA14)</f>
        <v>0</v>
      </c>
      <c r="X57" s="62">
        <v>15</v>
      </c>
      <c r="Y57" s="36">
        <f t="shared" si="23"/>
        <v>0</v>
      </c>
      <c r="Z57" s="17">
        <f t="shared" si="24"/>
        <v>0</v>
      </c>
      <c r="AA57" s="44" t="s">
        <v>82</v>
      </c>
      <c r="AC57" s="62">
        <f>AC56+1</f>
        <v>2022</v>
      </c>
      <c r="AD57" s="62">
        <f>IF(AC57-1900&gt;(YEAR($AC$47)-1900),0,IF((YEAR($AC$47)-1900)=AC57-1900,$AC$47-DATE(AC57-1901,12,31),DATE(AC57-1900,12,31)-DATE(AC57-1901,12,31)))</f>
        <v>365</v>
      </c>
      <c r="AE57" s="46">
        <f t="shared" si="26"/>
        <v>3.5999999999999997E-2</v>
      </c>
      <c r="AF57" s="66">
        <f>(1+AE57/2)*(1+AE53+AE54+AE55)*(1+AE56)</f>
        <v>1.0926153280000002</v>
      </c>
      <c r="AG57" s="67">
        <f t="shared" si="27"/>
        <v>1.0926153280000002</v>
      </c>
      <c r="AH57" s="157" t="s">
        <v>933</v>
      </c>
      <c r="AI57" s="158">
        <f>P62</f>
        <v>0</v>
      </c>
      <c r="AJ57" s="164">
        <f>SUM($R$53:$R$55)</f>
        <v>0</v>
      </c>
      <c r="AK57" s="63">
        <f t="shared" si="16"/>
        <v>0</v>
      </c>
      <c r="AM57" s="17"/>
    </row>
    <row r="58" spans="2:41" x14ac:dyDescent="0.25">
      <c r="B58" s="103"/>
      <c r="C58" s="216"/>
      <c r="D58" s="236"/>
      <c r="E58" s="2"/>
      <c r="F58" s="14"/>
      <c r="G58" s="14"/>
      <c r="H58" s="14"/>
      <c r="I58" s="2"/>
      <c r="J58" s="120">
        <v>0</v>
      </c>
      <c r="K58" s="55"/>
      <c r="L58" s="10"/>
      <c r="M58" s="109"/>
      <c r="N58" s="17">
        <f t="shared" si="18"/>
        <v>0</v>
      </c>
      <c r="O58" s="18">
        <f t="shared" si="19"/>
        <v>0</v>
      </c>
      <c r="P58" s="17">
        <f t="shared" si="20"/>
        <v>0</v>
      </c>
      <c r="Q58" s="18">
        <f t="shared" si="21"/>
        <v>0</v>
      </c>
      <c r="R58" s="17">
        <f t="shared" si="25"/>
        <v>0</v>
      </c>
      <c r="S58" s="17">
        <f t="shared" si="22"/>
        <v>0</v>
      </c>
      <c r="U58" s="6" t="s">
        <v>83</v>
      </c>
      <c r="V58" s="17">
        <f>DSUM($F$3:$J$45,5,BA15:BA16)</f>
        <v>0</v>
      </c>
      <c r="X58" s="62">
        <v>16</v>
      </c>
      <c r="Y58" s="36">
        <f t="shared" si="23"/>
        <v>0</v>
      </c>
      <c r="Z58" s="17">
        <f t="shared" si="24"/>
        <v>0</v>
      </c>
      <c r="AA58" s="44" t="s">
        <v>84</v>
      </c>
      <c r="AC58" s="62">
        <f>AC57+1</f>
        <v>2023</v>
      </c>
      <c r="AD58" s="62">
        <f>IF(AC58-1900&gt;(YEAR($AC$47)-1900),0,IF((YEAR($AC$47)-1900)=AC58-1900,$AC$47-DATE(AC58-1901,12,31),DATE(AC58-1900,12,31)-DATE(AC58-1901,12,31)))</f>
        <v>365</v>
      </c>
      <c r="AE58" s="46">
        <f t="shared" si="26"/>
        <v>3.5999999999999997E-2</v>
      </c>
      <c r="AF58" s="66">
        <f>(1+AE58/2)*(1+AE53+AE54+AE55)*(1+AE56)*(1+AE57)</f>
        <v>1.1319494798080003</v>
      </c>
      <c r="AG58" s="67">
        <f t="shared" si="27"/>
        <v>1.1319494798080003</v>
      </c>
      <c r="AH58" s="54" t="s">
        <v>85</v>
      </c>
      <c r="AI58" s="165">
        <f>Z61</f>
        <v>0</v>
      </c>
      <c r="AJ58" s="166">
        <f>$Z$61</f>
        <v>0</v>
      </c>
      <c r="AK58" s="68">
        <f t="shared" si="16"/>
        <v>0</v>
      </c>
      <c r="AM58" s="17"/>
    </row>
    <row r="59" spans="2:41" x14ac:dyDescent="0.25">
      <c r="B59" s="103"/>
      <c r="C59" s="216"/>
      <c r="D59" s="236"/>
      <c r="E59" s="2"/>
      <c r="F59" s="14"/>
      <c r="G59" s="14"/>
      <c r="H59" s="14"/>
      <c r="I59" s="2"/>
      <c r="J59" s="120">
        <v>0</v>
      </c>
      <c r="K59" s="2"/>
      <c r="L59" s="10"/>
      <c r="M59" s="109"/>
      <c r="N59" s="17">
        <f t="shared" si="18"/>
        <v>0</v>
      </c>
      <c r="O59" s="18">
        <f t="shared" si="19"/>
        <v>0</v>
      </c>
      <c r="P59" s="17">
        <f t="shared" si="20"/>
        <v>0</v>
      </c>
      <c r="Q59" s="18">
        <f t="shared" si="21"/>
        <v>0</v>
      </c>
      <c r="R59" s="17">
        <f t="shared" si="25"/>
        <v>0</v>
      </c>
      <c r="S59" s="17">
        <f t="shared" si="22"/>
        <v>0</v>
      </c>
      <c r="U59" s="6" t="s">
        <v>68</v>
      </c>
      <c r="V59" s="17">
        <f>J51</f>
        <v>0</v>
      </c>
      <c r="X59" s="62">
        <v>17</v>
      </c>
      <c r="Y59" s="36">
        <f t="shared" si="23"/>
        <v>0</v>
      </c>
      <c r="Z59" s="17">
        <f t="shared" si="24"/>
        <v>0</v>
      </c>
      <c r="AA59" s="44" t="s">
        <v>86</v>
      </c>
      <c r="AC59" s="62">
        <f>AC58+1</f>
        <v>2024</v>
      </c>
      <c r="AD59" s="62">
        <f>IF(AC59-1900&gt;(YEAR($AC$47)-1900),0,IF((YEAR($AC$47)-1900)=AC59-1900,$AC$47-DATE(AC59-1901,12,31),DATE(AC59-1900,12,31)-DATE(AC59-1901,12,31)))</f>
        <v>366</v>
      </c>
      <c r="AE59" s="46">
        <f t="shared" si="26"/>
        <v>3.6098630136986304E-2</v>
      </c>
      <c r="AF59" s="66">
        <f>(1+AE59/2)*(1+AE53+AE54+AE55)*(1+AE56)*(1+AE57)*(1+AE58)</f>
        <v>1.1727564702796225</v>
      </c>
      <c r="AG59" s="67">
        <f t="shared" si="27"/>
        <v>1.1759695017050462</v>
      </c>
      <c r="AH59" s="205" t="s">
        <v>334</v>
      </c>
      <c r="AI59" s="167">
        <f>SUM(AI47:AI58)</f>
        <v>0</v>
      </c>
      <c r="AJ59" s="163">
        <f>SUM(AJ47:AJ58)</f>
        <v>0</v>
      </c>
      <c r="AK59" s="63">
        <f t="shared" si="16"/>
        <v>0</v>
      </c>
      <c r="AM59" s="17"/>
    </row>
    <row r="60" spans="2:41" x14ac:dyDescent="0.25">
      <c r="B60" s="103"/>
      <c r="C60" s="216"/>
      <c r="D60" s="236"/>
      <c r="E60" s="2"/>
      <c r="F60" s="14"/>
      <c r="G60" s="14"/>
      <c r="H60" s="14"/>
      <c r="I60" s="2"/>
      <c r="J60" s="120">
        <v>0</v>
      </c>
      <c r="K60" s="2"/>
      <c r="L60" s="10"/>
      <c r="M60" s="109"/>
      <c r="N60" s="17">
        <f t="shared" si="18"/>
        <v>0</v>
      </c>
      <c r="O60" s="18">
        <f t="shared" si="19"/>
        <v>0</v>
      </c>
      <c r="P60" s="17">
        <f t="shared" si="20"/>
        <v>0</v>
      </c>
      <c r="Q60" s="18">
        <f t="shared" si="21"/>
        <v>0</v>
      </c>
      <c r="R60" s="17">
        <f t="shared" si="25"/>
        <v>0</v>
      </c>
      <c r="S60" s="17">
        <f t="shared" si="22"/>
        <v>0</v>
      </c>
      <c r="U60" s="56" t="s">
        <v>11</v>
      </c>
      <c r="V60" s="42">
        <f>SUM(AJ48:AJ57)</f>
        <v>0</v>
      </c>
      <c r="W60" s="49"/>
      <c r="X60" s="69">
        <v>18</v>
      </c>
      <c r="Y60" s="70">
        <f t="shared" si="23"/>
        <v>0</v>
      </c>
      <c r="Z60" s="71">
        <f t="shared" si="24"/>
        <v>0</v>
      </c>
      <c r="AA60" s="44" t="s">
        <v>87</v>
      </c>
      <c r="AC60" s="62">
        <f>AC59+1</f>
        <v>2025</v>
      </c>
      <c r="AD60" s="62">
        <f>IF(AC60-1900&gt;(YEAR($AC$47)-1900),0,IF((YEAR($AC$47)-1900)=AC60-1900,$AC$47-DATE(AC60-1901,12,31),DATE(AC60-1900,12,31)-DATE(AC60-1901,12,31)))</f>
        <v>0</v>
      </c>
      <c r="AE60" s="46">
        <f t="shared" si="26"/>
        <v>0</v>
      </c>
      <c r="AF60" s="66">
        <f>(1+AE60/2)*(1+AE53+AE54+AE55)*(1+AE56)*(1+AE57)*(1+AE58)*(1+AE59)</f>
        <v>1.1935486369432451</v>
      </c>
      <c r="AG60" s="67">
        <f t="shared" si="27"/>
        <v>0</v>
      </c>
      <c r="AH60" s="206" t="s">
        <v>335</v>
      </c>
      <c r="AI60" s="168">
        <f>AI39</f>
        <v>0</v>
      </c>
      <c r="AJ60" s="246">
        <f>AI60</f>
        <v>0</v>
      </c>
      <c r="AK60" s="68">
        <f t="shared" si="16"/>
        <v>0</v>
      </c>
      <c r="AM60" s="17"/>
    </row>
    <row r="61" spans="2:41" ht="15.75" thickBot="1" x14ac:dyDescent="0.3">
      <c r="B61" s="111"/>
      <c r="C61" s="235"/>
      <c r="D61" s="237"/>
      <c r="E61" s="39"/>
      <c r="F61" s="39"/>
      <c r="G61" s="39"/>
      <c r="H61" s="39"/>
      <c r="I61" s="4"/>
      <c r="J61" s="105">
        <v>0</v>
      </c>
      <c r="K61" s="4"/>
      <c r="L61" s="72"/>
      <c r="M61" s="123"/>
      <c r="N61" s="42">
        <f t="shared" si="18"/>
        <v>0</v>
      </c>
      <c r="O61" s="43">
        <f t="shared" si="19"/>
        <v>0</v>
      </c>
      <c r="P61" s="42">
        <f t="shared" si="20"/>
        <v>0</v>
      </c>
      <c r="Q61" s="43">
        <f t="shared" si="21"/>
        <v>0</v>
      </c>
      <c r="R61" s="42">
        <f t="shared" si="25"/>
        <v>0</v>
      </c>
      <c r="S61" s="42">
        <f t="shared" si="22"/>
        <v>0</v>
      </c>
      <c r="U61" s="73"/>
      <c r="V61" s="73"/>
      <c r="W61" s="73"/>
      <c r="X61" s="73"/>
      <c r="Y61" s="73"/>
      <c r="Z61" s="17">
        <f>SUM(Z51:Z60)</f>
        <v>0</v>
      </c>
      <c r="AA61" s="74" t="s">
        <v>88</v>
      </c>
      <c r="AB61" s="75"/>
      <c r="AC61" s="9"/>
      <c r="AD61" s="9"/>
      <c r="AE61" s="76">
        <f>IF(AB48=0,0,SUM(AG55:AG60)/AB48-1)</f>
        <v>9.4036989579551866E-2</v>
      </c>
      <c r="AF61" s="75"/>
      <c r="AG61" s="77"/>
      <c r="AH61" s="205" t="s">
        <v>89</v>
      </c>
      <c r="AI61" s="169">
        <f>AI59+AI60</f>
        <v>0</v>
      </c>
      <c r="AJ61" s="170">
        <f>AJ59+AJ60</f>
        <v>0</v>
      </c>
      <c r="AK61" s="78">
        <f t="shared" si="16"/>
        <v>0</v>
      </c>
      <c r="AM61" s="17"/>
    </row>
    <row r="62" spans="2:41" ht="15.75" thickTop="1" x14ac:dyDescent="0.25">
      <c r="B62" s="112" t="s">
        <v>52</v>
      </c>
      <c r="C62" s="255" t="s">
        <v>959</v>
      </c>
      <c r="D62" s="238">
        <f>SUM(D53:D55)</f>
        <v>0</v>
      </c>
      <c r="J62" s="121">
        <f>SUM(J50:J61)</f>
        <v>0</v>
      </c>
      <c r="L62" s="17"/>
      <c r="M62" s="18"/>
      <c r="N62" s="17">
        <f>SUM(N50:N61)</f>
        <v>0</v>
      </c>
      <c r="O62" s="33"/>
      <c r="P62" s="17">
        <f>SUM(P50:P61)</f>
        <v>0</v>
      </c>
      <c r="Q62" s="33"/>
      <c r="R62" s="17">
        <f>SUM(R50:R61)</f>
        <v>0</v>
      </c>
      <c r="S62" s="17">
        <f>SUM(S50:S61)</f>
        <v>0</v>
      </c>
      <c r="V62" s="17"/>
      <c r="AH62" s="171" t="s">
        <v>336</v>
      </c>
      <c r="AI62" s="110" t="e">
        <f>AI37/AI47</f>
        <v>#DIV/0!</v>
      </c>
      <c r="AJ62" s="28"/>
      <c r="AK62" s="26"/>
      <c r="AM62" s="17"/>
    </row>
    <row r="63" spans="2:41" x14ac:dyDescent="0.25">
      <c r="C63" s="261" t="s">
        <v>958</v>
      </c>
      <c r="D63" s="260">
        <f>D46+D62</f>
        <v>0</v>
      </c>
      <c r="J63" s="17"/>
      <c r="L63" s="17"/>
      <c r="M63" s="33"/>
      <c r="N63" s="17"/>
      <c r="Q63" s="33"/>
      <c r="R63" s="17"/>
      <c r="AF63" s="14"/>
      <c r="AG63" s="14" t="s">
        <v>53</v>
      </c>
      <c r="AH63" s="172" t="s">
        <v>337</v>
      </c>
      <c r="AI63" s="173">
        <v>0</v>
      </c>
      <c r="AJ63" s="28"/>
      <c r="AK63" s="14"/>
    </row>
    <row r="64" spans="2:41" x14ac:dyDescent="0.25">
      <c r="J64" s="17"/>
      <c r="L64" s="17"/>
      <c r="M64" s="33"/>
      <c r="N64" s="17"/>
      <c r="Q64" s="33"/>
      <c r="R64" s="17"/>
      <c r="AF64" s="14"/>
      <c r="AG64" s="14"/>
    </row>
    <row r="65" spans="2:44" x14ac:dyDescent="0.25">
      <c r="AF65" s="14"/>
      <c r="AG65" s="14"/>
      <c r="AH65" s="172" t="s">
        <v>53</v>
      </c>
      <c r="AI65" s="173" t="s">
        <v>53</v>
      </c>
      <c r="AJ65" s="28"/>
      <c r="AK65" s="14"/>
    </row>
    <row r="66" spans="2:44" x14ac:dyDescent="0.25">
      <c r="B66" s="5" t="s">
        <v>53</v>
      </c>
      <c r="AF66" s="14"/>
      <c r="AG66" s="14"/>
    </row>
    <row r="67" spans="2:44" x14ac:dyDescent="0.25">
      <c r="B67" s="5" t="s">
        <v>53</v>
      </c>
      <c r="AF67" s="14"/>
      <c r="AG67" s="14"/>
    </row>
    <row r="68" spans="2:44" x14ac:dyDescent="0.25">
      <c r="AF68" s="14"/>
      <c r="AG68" s="14"/>
    </row>
    <row r="69" spans="2:44" x14ac:dyDescent="0.25">
      <c r="AF69" s="14"/>
      <c r="AG69" s="14"/>
      <c r="AL69" s="8"/>
    </row>
    <row r="70" spans="2:44" x14ac:dyDescent="0.25">
      <c r="AF70" s="14"/>
      <c r="AG70" s="14"/>
      <c r="AL70" s="8"/>
    </row>
    <row r="71" spans="2:44" x14ac:dyDescent="0.25">
      <c r="B71" s="34"/>
      <c r="C71" s="34"/>
      <c r="D71" s="34"/>
      <c r="E71" s="34"/>
      <c r="F71" s="34"/>
      <c r="G71" s="34"/>
      <c r="H71" s="34"/>
      <c r="I71" s="34"/>
      <c r="J71" s="34"/>
      <c r="K71" s="34"/>
      <c r="L71" s="34"/>
      <c r="M71" s="34"/>
      <c r="N71" s="34"/>
      <c r="O71" s="34"/>
      <c r="P71" s="34"/>
      <c r="Q71" s="34"/>
      <c r="R71" s="34"/>
      <c r="S71" s="34"/>
      <c r="T71" s="34"/>
      <c r="AF71" s="14"/>
      <c r="AG71" s="14"/>
      <c r="AH71" s="13"/>
      <c r="AI71" s="13"/>
      <c r="AJ71" s="28"/>
      <c r="AK71" s="14"/>
      <c r="AL71" s="8"/>
    </row>
    <row r="72" spans="2:44" x14ac:dyDescent="0.25">
      <c r="B72" s="34"/>
      <c r="C72" s="34"/>
      <c r="D72" s="34"/>
      <c r="E72" s="34"/>
      <c r="F72" s="34"/>
      <c r="G72" s="34"/>
      <c r="H72" s="34"/>
      <c r="I72" s="34"/>
      <c r="J72" s="34"/>
      <c r="K72" s="34"/>
      <c r="L72" s="34"/>
      <c r="M72" s="34"/>
      <c r="N72" s="34"/>
      <c r="O72" s="34"/>
      <c r="P72" s="34"/>
      <c r="Q72" s="34"/>
      <c r="R72" s="34"/>
      <c r="S72" s="34"/>
      <c r="T72" s="34"/>
      <c r="AF72" s="14"/>
      <c r="AG72" s="14"/>
      <c r="AH72" s="13"/>
      <c r="AI72" s="13"/>
      <c r="AJ72" s="28"/>
      <c r="AK72" s="14"/>
      <c r="AL72" s="8"/>
    </row>
    <row r="73" spans="2:44" x14ac:dyDescent="0.25">
      <c r="B73" s="34"/>
      <c r="C73" s="34"/>
      <c r="D73" s="34"/>
      <c r="E73" s="34"/>
      <c r="F73" s="34"/>
      <c r="G73" s="34"/>
      <c r="H73" s="34"/>
      <c r="I73" s="34"/>
      <c r="J73" s="34"/>
      <c r="K73" s="34"/>
      <c r="L73" s="34"/>
      <c r="M73" s="34"/>
      <c r="N73" s="34"/>
      <c r="O73" s="34"/>
      <c r="P73" s="34"/>
      <c r="Q73" s="34"/>
      <c r="R73" s="34"/>
      <c r="S73" s="34"/>
      <c r="T73" s="34"/>
      <c r="AF73" s="14"/>
      <c r="AG73" s="14"/>
      <c r="AH73" s="13"/>
      <c r="AI73" s="13"/>
      <c r="AJ73" s="28"/>
      <c r="AK73" s="14"/>
      <c r="AL73" s="8"/>
    </row>
    <row r="74" spans="2:44" x14ac:dyDescent="0.25">
      <c r="B74" s="34"/>
      <c r="C74" s="34"/>
      <c r="D74" s="34"/>
      <c r="E74" s="34"/>
      <c r="F74" s="34"/>
      <c r="G74" s="34"/>
      <c r="H74" s="34"/>
      <c r="I74" s="34"/>
      <c r="J74" s="34"/>
      <c r="K74" s="34"/>
      <c r="L74" s="34"/>
      <c r="M74" s="34"/>
      <c r="N74" s="34"/>
      <c r="O74" s="34"/>
      <c r="P74" s="34"/>
      <c r="Q74" s="34"/>
      <c r="R74" s="34"/>
      <c r="S74" s="34"/>
      <c r="T74" s="34"/>
      <c r="AF74" s="14"/>
      <c r="AG74" s="14"/>
      <c r="AH74" s="13"/>
      <c r="AI74" s="13"/>
      <c r="AJ74" s="28"/>
      <c r="AK74" s="14"/>
      <c r="AL74" s="8"/>
    </row>
    <row r="75" spans="2:44" x14ac:dyDescent="0.25">
      <c r="B75" s="34"/>
      <c r="C75" s="34"/>
      <c r="D75" s="34"/>
      <c r="E75" s="34"/>
      <c r="F75" s="34"/>
      <c r="G75" s="34"/>
      <c r="H75" s="34"/>
      <c r="I75" s="34"/>
      <c r="J75" s="34"/>
      <c r="K75" s="34"/>
      <c r="L75" s="34"/>
      <c r="M75" s="34"/>
      <c r="N75" s="34"/>
      <c r="O75" s="34"/>
      <c r="P75" s="34"/>
      <c r="Q75" s="34"/>
      <c r="R75" s="34"/>
      <c r="S75" s="34"/>
      <c r="T75" s="34"/>
      <c r="AF75" s="14"/>
      <c r="AG75" s="14"/>
      <c r="AH75" s="13"/>
      <c r="AI75" s="13"/>
      <c r="AJ75" s="28"/>
      <c r="AK75" s="14"/>
      <c r="AL75" s="8"/>
    </row>
    <row r="76" spans="2:44" x14ac:dyDescent="0.25">
      <c r="B76" s="34"/>
      <c r="C76" s="34"/>
      <c r="D76" s="34"/>
      <c r="E76" s="34"/>
      <c r="F76" s="34"/>
      <c r="G76" s="34"/>
      <c r="H76" s="34"/>
      <c r="I76" s="34"/>
      <c r="J76" s="34"/>
      <c r="K76" s="34"/>
      <c r="L76" s="34"/>
      <c r="M76" s="34"/>
      <c r="N76" s="34"/>
      <c r="O76" s="34"/>
      <c r="P76" s="34"/>
      <c r="Q76" s="34"/>
      <c r="R76" s="34"/>
      <c r="S76" s="34"/>
      <c r="T76" s="34"/>
      <c r="AF76" s="14"/>
      <c r="AG76" s="14"/>
      <c r="AH76" s="13"/>
      <c r="AI76" s="13"/>
      <c r="AJ76" s="28"/>
      <c r="AK76" s="14"/>
      <c r="AL76" s="8"/>
    </row>
    <row r="77" spans="2:44" x14ac:dyDescent="0.25">
      <c r="B77" s="34"/>
      <c r="C77" s="34"/>
      <c r="D77" s="34"/>
      <c r="E77" s="34"/>
      <c r="F77" s="34"/>
      <c r="G77" s="34"/>
      <c r="H77" s="34"/>
      <c r="I77" s="34"/>
      <c r="J77" s="34"/>
      <c r="K77" s="34"/>
      <c r="L77" s="34"/>
      <c r="M77" s="34"/>
      <c r="N77" s="34"/>
      <c r="O77" s="34"/>
      <c r="P77" s="34"/>
      <c r="Q77" s="34"/>
      <c r="R77" s="34"/>
      <c r="S77" s="34"/>
      <c r="T77" s="34"/>
      <c r="AF77" s="14"/>
      <c r="AG77" s="14"/>
      <c r="AH77" s="13"/>
      <c r="AI77" s="13"/>
      <c r="AJ77" s="28"/>
      <c r="AK77" s="14"/>
      <c r="AL77" s="8"/>
    </row>
    <row r="78" spans="2:44" x14ac:dyDescent="0.25">
      <c r="B78" s="34"/>
      <c r="C78" s="34"/>
      <c r="D78" s="34"/>
      <c r="E78" s="34"/>
      <c r="F78" s="34"/>
      <c r="G78" s="34"/>
      <c r="H78" s="34"/>
      <c r="I78" s="34"/>
      <c r="J78" s="34"/>
      <c r="K78" s="34"/>
      <c r="L78" s="34"/>
      <c r="M78" s="34"/>
      <c r="N78" s="34"/>
      <c r="O78" s="34"/>
      <c r="P78" s="34"/>
      <c r="Q78" s="34"/>
      <c r="R78" s="34"/>
      <c r="S78" s="34"/>
      <c r="T78" s="34"/>
      <c r="AF78" s="14"/>
      <c r="AG78" s="14"/>
      <c r="AH78" s="13"/>
      <c r="AI78" s="13"/>
      <c r="AJ78" s="28"/>
      <c r="AK78" s="14"/>
      <c r="AL78" s="8"/>
      <c r="AR78" s="17"/>
    </row>
    <row r="79" spans="2:44" x14ac:dyDescent="0.25">
      <c r="B79" s="34"/>
      <c r="C79" s="34"/>
      <c r="D79" s="34"/>
      <c r="E79" s="34"/>
      <c r="F79" s="34"/>
      <c r="G79" s="34"/>
      <c r="H79" s="34"/>
      <c r="I79" s="34"/>
      <c r="J79" s="34"/>
      <c r="K79" s="34"/>
      <c r="L79" s="34"/>
      <c r="M79" s="34"/>
      <c r="N79" s="34"/>
      <c r="O79" s="34"/>
      <c r="P79" s="34"/>
      <c r="Q79" s="34"/>
      <c r="R79" s="34"/>
      <c r="S79" s="34"/>
      <c r="T79" s="34"/>
      <c r="AF79" s="14"/>
      <c r="AG79" s="14"/>
      <c r="AH79" s="13"/>
      <c r="AI79" s="13"/>
      <c r="AJ79" s="28"/>
      <c r="AK79" s="14"/>
      <c r="AL79" s="8"/>
      <c r="AR79" s="17"/>
    </row>
    <row r="80" spans="2:44" x14ac:dyDescent="0.25">
      <c r="B80" s="34"/>
      <c r="C80" s="34"/>
      <c r="D80" s="34"/>
      <c r="E80" s="34"/>
      <c r="F80" s="34"/>
      <c r="G80" s="34"/>
      <c r="H80" s="34"/>
      <c r="I80" s="34"/>
      <c r="J80" s="34"/>
      <c r="K80" s="34"/>
      <c r="L80" s="34"/>
      <c r="M80" s="34"/>
      <c r="N80" s="34"/>
      <c r="O80" s="34"/>
      <c r="P80" s="34"/>
      <c r="Q80" s="34"/>
      <c r="R80" s="34"/>
      <c r="S80" s="34"/>
      <c r="T80" s="34"/>
      <c r="AF80" s="14"/>
      <c r="AG80" s="14"/>
      <c r="AH80" s="13"/>
      <c r="AI80" s="13"/>
      <c r="AJ80" s="28"/>
      <c r="AK80" s="14"/>
      <c r="AL80" s="8"/>
      <c r="AQ80" s="48"/>
      <c r="AR80" s="17"/>
    </row>
    <row r="81" spans="2:44" x14ac:dyDescent="0.25">
      <c r="B81" s="34"/>
      <c r="C81" s="34"/>
      <c r="D81" s="34"/>
      <c r="E81" s="34"/>
      <c r="F81" s="34"/>
      <c r="G81" s="34"/>
      <c r="H81" s="34"/>
      <c r="I81" s="34"/>
      <c r="J81" s="34"/>
      <c r="K81" s="34"/>
      <c r="L81" s="34"/>
      <c r="M81" s="34"/>
      <c r="N81" s="34"/>
      <c r="O81" s="34"/>
      <c r="P81" s="34"/>
      <c r="Q81" s="34"/>
      <c r="R81" s="34"/>
      <c r="S81" s="34"/>
      <c r="T81" s="34"/>
      <c r="AF81" s="14"/>
      <c r="AG81" s="14"/>
      <c r="AH81" s="13"/>
      <c r="AI81" s="13"/>
      <c r="AJ81" s="28"/>
      <c r="AK81" s="14"/>
      <c r="AL81" s="8"/>
      <c r="AR81" s="17"/>
    </row>
    <row r="82" spans="2:44" x14ac:dyDescent="0.25">
      <c r="B82" s="34"/>
      <c r="C82" s="34"/>
      <c r="D82" s="34"/>
      <c r="E82" s="34"/>
      <c r="F82" s="34"/>
      <c r="G82" s="34"/>
      <c r="H82" s="34"/>
      <c r="I82" s="34"/>
      <c r="J82" s="34"/>
      <c r="K82" s="34"/>
      <c r="L82" s="34"/>
      <c r="M82" s="34"/>
      <c r="N82" s="34"/>
      <c r="O82" s="34"/>
      <c r="P82" s="34"/>
      <c r="Q82" s="34"/>
      <c r="R82" s="34"/>
      <c r="S82" s="34"/>
      <c r="T82" s="34"/>
      <c r="V82" s="17"/>
      <c r="Y82" s="79"/>
      <c r="AF82" s="14"/>
      <c r="AG82" s="14"/>
      <c r="AH82" s="13"/>
      <c r="AI82" s="13"/>
      <c r="AJ82" s="28"/>
      <c r="AK82" s="14"/>
      <c r="AL82" s="8"/>
    </row>
    <row r="83" spans="2:44" x14ac:dyDescent="0.25">
      <c r="B83" s="34"/>
      <c r="C83" s="34"/>
      <c r="D83" s="34"/>
      <c r="E83" s="34"/>
      <c r="F83" s="34"/>
      <c r="G83" s="34"/>
      <c r="H83" s="34"/>
      <c r="I83" s="34"/>
      <c r="J83" s="34"/>
      <c r="K83" s="34"/>
      <c r="L83" s="34"/>
      <c r="M83" s="34"/>
      <c r="N83" s="34"/>
      <c r="O83" s="34"/>
      <c r="P83" s="34"/>
      <c r="Q83" s="34"/>
      <c r="R83" s="34"/>
      <c r="S83" s="34"/>
      <c r="T83" s="34"/>
      <c r="V83" s="17"/>
      <c r="Y83" s="79"/>
      <c r="AF83" s="14"/>
      <c r="AG83" s="14"/>
      <c r="AH83" s="13"/>
      <c r="AI83" s="13"/>
      <c r="AJ83" s="28"/>
      <c r="AK83" s="14"/>
      <c r="AL83" s="8"/>
    </row>
    <row r="84" spans="2:44" x14ac:dyDescent="0.25">
      <c r="B84" s="34"/>
      <c r="C84" s="34"/>
      <c r="D84" s="34"/>
      <c r="E84" s="34"/>
      <c r="F84" s="34"/>
      <c r="G84" s="34"/>
      <c r="H84" s="34"/>
      <c r="I84" s="34"/>
      <c r="J84" s="34"/>
      <c r="K84" s="34"/>
      <c r="L84" s="34"/>
      <c r="M84" s="34"/>
      <c r="N84" s="34"/>
      <c r="O84" s="34"/>
      <c r="P84" s="34"/>
      <c r="Q84" s="34"/>
      <c r="R84" s="34"/>
      <c r="S84" s="34"/>
      <c r="T84" s="34"/>
      <c r="V84" s="17"/>
      <c r="Y84" s="79"/>
      <c r="AF84" s="14"/>
      <c r="AG84" s="14"/>
      <c r="AH84" s="13"/>
      <c r="AI84" s="13"/>
      <c r="AJ84" s="28"/>
      <c r="AK84" s="14"/>
      <c r="AL84" s="8"/>
    </row>
    <row r="85" spans="2:44" x14ac:dyDescent="0.25">
      <c r="B85" s="34"/>
      <c r="C85" s="34"/>
      <c r="D85" s="34"/>
      <c r="E85" s="34"/>
      <c r="F85" s="34"/>
      <c r="G85" s="34"/>
      <c r="H85" s="34"/>
      <c r="I85" s="34"/>
      <c r="J85" s="34"/>
      <c r="K85" s="34"/>
      <c r="L85" s="34"/>
      <c r="M85" s="34"/>
      <c r="N85" s="34"/>
      <c r="O85" s="34"/>
      <c r="P85" s="34"/>
      <c r="Q85" s="34"/>
      <c r="R85" s="34"/>
      <c r="S85" s="34"/>
      <c r="T85" s="34"/>
      <c r="V85" s="17"/>
      <c r="Y85" s="79"/>
      <c r="AF85" s="14"/>
      <c r="AG85" s="14"/>
      <c r="AH85" s="13"/>
      <c r="AI85" s="13"/>
      <c r="AJ85" s="28"/>
      <c r="AK85" s="14"/>
      <c r="AL85" s="8"/>
    </row>
    <row r="86" spans="2:44" x14ac:dyDescent="0.25">
      <c r="V86" s="17"/>
      <c r="Y86" s="79"/>
      <c r="AF86" s="14"/>
      <c r="AG86" s="14"/>
      <c r="AH86" s="13"/>
      <c r="AI86" s="13"/>
      <c r="AJ86" s="28"/>
      <c r="AK86" s="14"/>
      <c r="AL86" s="8"/>
    </row>
    <row r="87" spans="2:44" x14ac:dyDescent="0.25">
      <c r="N87" s="48"/>
      <c r="V87" s="17"/>
      <c r="Y87" s="79"/>
      <c r="AF87" s="14"/>
      <c r="AG87" s="14"/>
      <c r="AH87" s="13"/>
      <c r="AI87" s="13"/>
      <c r="AJ87" s="28"/>
      <c r="AK87" s="14"/>
      <c r="AL87" s="8"/>
    </row>
    <row r="88" spans="2:44" x14ac:dyDescent="0.25">
      <c r="D88" s="8"/>
      <c r="N88" s="48"/>
      <c r="V88" s="17"/>
      <c r="Y88" s="79"/>
      <c r="AF88" s="14"/>
      <c r="AG88" s="14"/>
      <c r="AH88" s="13"/>
      <c r="AI88" s="13"/>
      <c r="AJ88" s="28"/>
      <c r="AK88" s="14"/>
      <c r="AL88" s="8"/>
    </row>
    <row r="89" spans="2:44" x14ac:dyDescent="0.25">
      <c r="B89" s="79"/>
      <c r="C89" s="79"/>
      <c r="D89" s="8"/>
      <c r="H89" s="79"/>
      <c r="K89" s="79"/>
      <c r="M89" s="79"/>
      <c r="Q89" s="79"/>
      <c r="V89" s="17"/>
      <c r="Y89" s="79"/>
      <c r="AF89" s="14"/>
      <c r="AG89" s="14"/>
      <c r="AH89" s="13"/>
      <c r="AI89" s="13"/>
      <c r="AJ89" s="28"/>
      <c r="AK89" s="14"/>
      <c r="AL89" s="8"/>
    </row>
    <row r="90" spans="2:44" x14ac:dyDescent="0.25">
      <c r="D90" s="8"/>
      <c r="H90" s="79"/>
      <c r="K90" s="79"/>
      <c r="M90" s="79"/>
      <c r="Q90" s="79"/>
      <c r="V90" s="17"/>
      <c r="Y90" s="79"/>
      <c r="AF90" s="14"/>
      <c r="AG90" s="14"/>
      <c r="AH90" s="13"/>
      <c r="AI90" s="13"/>
      <c r="AJ90" s="28"/>
      <c r="AK90" s="14"/>
      <c r="AL90" s="8"/>
    </row>
    <row r="91" spans="2:44" x14ac:dyDescent="0.25">
      <c r="D91" s="8"/>
      <c r="H91" s="79"/>
      <c r="K91" s="79"/>
      <c r="M91" s="79"/>
      <c r="Q91" s="79"/>
      <c r="V91" s="17"/>
      <c r="Y91" s="79"/>
      <c r="AF91" s="14"/>
      <c r="AG91" s="14"/>
      <c r="AH91" s="13"/>
      <c r="AI91" s="13"/>
      <c r="AJ91" s="28"/>
      <c r="AK91" s="14"/>
      <c r="AL91" s="8"/>
    </row>
    <row r="92" spans="2:44" x14ac:dyDescent="0.25">
      <c r="D92" s="8"/>
      <c r="H92" s="79"/>
      <c r="K92" s="79"/>
      <c r="M92" s="79"/>
      <c r="Q92" s="79"/>
      <c r="Y92" s="79"/>
      <c r="AF92" s="14"/>
      <c r="AG92" s="14"/>
      <c r="AH92" s="13"/>
      <c r="AI92" s="13"/>
      <c r="AJ92" s="28"/>
      <c r="AK92" s="14"/>
      <c r="AL92" s="8"/>
    </row>
    <row r="93" spans="2:44" x14ac:dyDescent="0.25">
      <c r="D93" s="8"/>
      <c r="H93" s="79"/>
      <c r="K93" s="79"/>
      <c r="M93" s="79"/>
      <c r="Q93" s="79"/>
      <c r="Y93" s="79"/>
      <c r="AF93" s="14"/>
      <c r="AG93" s="14"/>
      <c r="AH93" s="13"/>
      <c r="AI93" s="13"/>
      <c r="AJ93" s="28"/>
      <c r="AK93" s="14"/>
      <c r="AL93" s="8"/>
    </row>
    <row r="94" spans="2:44" x14ac:dyDescent="0.25">
      <c r="D94" s="8"/>
      <c r="H94" s="79"/>
      <c r="K94" s="79"/>
      <c r="M94" s="79"/>
      <c r="Q94" s="79"/>
      <c r="Y94" s="79"/>
      <c r="AF94" s="14"/>
      <c r="AG94" s="14"/>
      <c r="AH94" s="13"/>
      <c r="AI94" s="13"/>
      <c r="AJ94" s="28"/>
      <c r="AK94" s="14"/>
      <c r="AL94" s="8"/>
    </row>
    <row r="95" spans="2:44" x14ac:dyDescent="0.25">
      <c r="D95" s="8"/>
      <c r="H95" s="79"/>
      <c r="K95" s="79"/>
      <c r="M95" s="79"/>
      <c r="Q95" s="79"/>
      <c r="Y95" s="79"/>
      <c r="AF95" s="14"/>
      <c r="AG95" s="14"/>
      <c r="AH95" s="13"/>
      <c r="AI95" s="13"/>
      <c r="AJ95" s="28"/>
      <c r="AK95" s="14"/>
      <c r="AL95" s="8"/>
    </row>
    <row r="96" spans="2:44" x14ac:dyDescent="0.25">
      <c r="D96" s="8"/>
      <c r="H96" s="79"/>
      <c r="K96" s="79"/>
      <c r="M96" s="79"/>
      <c r="Q96" s="79"/>
      <c r="Y96" s="79"/>
      <c r="AF96" s="14"/>
      <c r="AG96" s="14"/>
      <c r="AH96" s="13"/>
      <c r="AI96" s="13"/>
      <c r="AJ96" s="28"/>
      <c r="AK96" s="14"/>
      <c r="AL96" s="8"/>
    </row>
    <row r="97" spans="4:38" x14ac:dyDescent="0.25">
      <c r="D97" s="8"/>
      <c r="H97" s="79"/>
      <c r="K97" s="79"/>
      <c r="M97" s="79"/>
      <c r="Q97" s="79"/>
      <c r="Y97" s="79"/>
      <c r="AF97" s="14"/>
      <c r="AG97" s="14"/>
      <c r="AH97" s="13"/>
      <c r="AI97" s="13"/>
      <c r="AJ97" s="28"/>
      <c r="AK97" s="14"/>
      <c r="AL97" s="8"/>
    </row>
    <row r="98" spans="4:38" x14ac:dyDescent="0.25">
      <c r="D98" s="8"/>
      <c r="H98" s="79"/>
      <c r="K98" s="79"/>
      <c r="M98" s="79"/>
      <c r="Q98" s="79"/>
      <c r="Y98" s="79"/>
      <c r="AF98" s="14"/>
      <c r="AG98" s="14"/>
      <c r="AH98" s="13"/>
      <c r="AI98" s="13"/>
      <c r="AJ98" s="28"/>
      <c r="AK98" s="14"/>
      <c r="AL98" s="8"/>
    </row>
    <row r="99" spans="4:38" x14ac:dyDescent="0.25">
      <c r="D99" s="8"/>
      <c r="H99" s="79"/>
      <c r="K99" s="79"/>
      <c r="M99" s="79"/>
      <c r="Q99" s="79"/>
      <c r="Y99" s="79"/>
      <c r="AF99" s="14"/>
      <c r="AG99" s="14"/>
      <c r="AH99" s="13"/>
      <c r="AI99" s="13"/>
      <c r="AJ99" s="28"/>
      <c r="AK99" s="14"/>
      <c r="AL99" s="8"/>
    </row>
    <row r="100" spans="4:38" x14ac:dyDescent="0.25">
      <c r="D100" s="8"/>
      <c r="H100" s="79"/>
      <c r="K100" s="79"/>
      <c r="M100" s="79"/>
      <c r="Q100" s="79"/>
      <c r="Y100" s="79"/>
      <c r="AF100" s="14"/>
      <c r="AG100" s="14"/>
      <c r="AH100" s="14"/>
      <c r="AI100" s="13"/>
      <c r="AJ100" s="28"/>
      <c r="AK100" s="14"/>
      <c r="AL100" s="8"/>
    </row>
    <row r="101" spans="4:38" x14ac:dyDescent="0.25">
      <c r="D101" s="8"/>
      <c r="H101" s="79"/>
      <c r="K101" s="79"/>
      <c r="M101" s="79"/>
      <c r="Q101" s="79"/>
      <c r="Y101" s="79"/>
      <c r="AF101" s="14"/>
      <c r="AG101" s="14"/>
      <c r="AH101" s="14"/>
      <c r="AI101" s="13"/>
      <c r="AJ101" s="28"/>
      <c r="AK101" s="14"/>
      <c r="AL101" s="8"/>
    </row>
    <row r="102" spans="4:38" x14ac:dyDescent="0.25">
      <c r="D102" s="8"/>
      <c r="H102" s="79"/>
      <c r="K102" s="79"/>
      <c r="M102" s="79"/>
      <c r="Q102" s="79"/>
      <c r="Y102" s="79"/>
      <c r="AF102" s="14"/>
      <c r="AG102" s="14"/>
      <c r="AH102" s="14"/>
      <c r="AI102" s="13"/>
      <c r="AJ102" s="28"/>
      <c r="AK102" s="14"/>
      <c r="AL102" s="8"/>
    </row>
    <row r="103" spans="4:38" x14ac:dyDescent="0.25">
      <c r="D103" s="8"/>
      <c r="H103" s="79"/>
      <c r="K103" s="79"/>
      <c r="M103" s="79"/>
      <c r="Q103" s="79"/>
      <c r="Y103" s="79"/>
      <c r="AF103" s="14"/>
      <c r="AG103" s="14"/>
      <c r="AH103" s="14"/>
      <c r="AI103" s="13"/>
      <c r="AJ103" s="28"/>
      <c r="AK103" s="14"/>
    </row>
    <row r="104" spans="4:38" x14ac:dyDescent="0.25">
      <c r="D104" s="8"/>
      <c r="H104" s="79"/>
      <c r="K104" s="79"/>
      <c r="M104" s="79"/>
      <c r="Q104" s="79"/>
      <c r="Y104" s="79"/>
      <c r="AF104" s="14"/>
      <c r="AG104" s="14"/>
      <c r="AH104" s="14"/>
      <c r="AI104" s="13"/>
      <c r="AJ104" s="28"/>
      <c r="AK104" s="14"/>
    </row>
    <row r="105" spans="4:38" x14ac:dyDescent="0.25">
      <c r="D105" s="8"/>
      <c r="K105" s="79"/>
      <c r="M105" s="79"/>
      <c r="Q105" s="79"/>
      <c r="Y105" s="79"/>
      <c r="AF105" s="14"/>
      <c r="AG105" s="14"/>
      <c r="AH105" s="14"/>
      <c r="AI105" s="13"/>
      <c r="AJ105" s="28"/>
      <c r="AK105" s="14"/>
    </row>
    <row r="106" spans="4:38" x14ac:dyDescent="0.25">
      <c r="D106" s="8"/>
      <c r="K106" s="79"/>
      <c r="M106" s="79"/>
      <c r="Q106" s="79"/>
      <c r="Y106" s="79"/>
      <c r="AF106" s="14"/>
      <c r="AG106" s="14"/>
      <c r="AH106" s="14"/>
      <c r="AI106" s="13"/>
      <c r="AJ106" s="28"/>
      <c r="AK106" s="14"/>
    </row>
    <row r="107" spans="4:38" x14ac:dyDescent="0.25">
      <c r="D107" s="8"/>
      <c r="K107" s="79"/>
      <c r="M107" s="79"/>
      <c r="Q107" s="79"/>
      <c r="Y107" s="79"/>
      <c r="AF107" s="14"/>
      <c r="AG107" s="14"/>
      <c r="AH107" s="14"/>
      <c r="AI107" s="13"/>
      <c r="AJ107" s="28"/>
      <c r="AK107" s="14"/>
    </row>
    <row r="108" spans="4:38" x14ac:dyDescent="0.25">
      <c r="D108" s="8"/>
      <c r="K108" s="79"/>
      <c r="M108" s="79"/>
      <c r="Q108" s="79"/>
      <c r="Y108" s="79"/>
      <c r="AF108" s="14"/>
      <c r="AG108" s="14"/>
      <c r="AH108" s="14"/>
      <c r="AI108" s="13"/>
      <c r="AJ108" s="28"/>
      <c r="AK108" s="14"/>
    </row>
    <row r="109" spans="4:38" x14ac:dyDescent="0.25">
      <c r="D109" s="8"/>
      <c r="K109" s="79"/>
      <c r="M109" s="79"/>
      <c r="Q109" s="79"/>
      <c r="Y109" s="79"/>
      <c r="AF109" s="14"/>
      <c r="AG109" s="14"/>
      <c r="AH109" s="14"/>
      <c r="AI109" s="13"/>
      <c r="AJ109" s="28"/>
      <c r="AK109" s="14"/>
    </row>
    <row r="110" spans="4:38" x14ac:dyDescent="0.25">
      <c r="D110" s="8"/>
      <c r="K110" s="79"/>
      <c r="M110" s="79"/>
      <c r="Q110" s="79"/>
      <c r="Y110" s="79"/>
      <c r="AF110" s="14"/>
      <c r="AG110" s="14"/>
      <c r="AH110" s="14"/>
      <c r="AI110" s="13"/>
      <c r="AJ110" s="28"/>
      <c r="AK110" s="14"/>
    </row>
    <row r="111" spans="4:38" x14ac:dyDescent="0.25">
      <c r="D111" s="8"/>
      <c r="K111" s="79"/>
      <c r="M111" s="79"/>
      <c r="Q111" s="79"/>
      <c r="AF111" s="14"/>
      <c r="AG111" s="14"/>
      <c r="AH111" s="14"/>
      <c r="AI111" s="13"/>
      <c r="AJ111" s="28"/>
      <c r="AK111" s="14"/>
    </row>
    <row r="112" spans="4:38" x14ac:dyDescent="0.25">
      <c r="D112" s="8"/>
      <c r="K112" s="79"/>
      <c r="M112" s="79"/>
      <c r="Q112" s="79"/>
      <c r="AF112" s="14"/>
      <c r="AG112" s="14"/>
      <c r="AH112" s="14"/>
      <c r="AI112" s="13"/>
      <c r="AJ112" s="28"/>
      <c r="AK112" s="14"/>
    </row>
    <row r="113" spans="4:37" x14ac:dyDescent="0.25">
      <c r="D113" s="8"/>
      <c r="K113" s="79"/>
      <c r="M113" s="79"/>
      <c r="Q113" s="79"/>
      <c r="AF113" s="14"/>
      <c r="AG113" s="14"/>
      <c r="AH113" s="14"/>
      <c r="AI113" s="13"/>
      <c r="AJ113" s="28"/>
      <c r="AK113" s="14"/>
    </row>
    <row r="114" spans="4:37" x14ac:dyDescent="0.25">
      <c r="D114" s="8"/>
      <c r="K114" s="79"/>
      <c r="M114" s="79"/>
      <c r="Q114" s="79"/>
      <c r="AF114" s="14"/>
      <c r="AG114" s="14"/>
      <c r="AH114" s="14"/>
      <c r="AI114" s="13"/>
      <c r="AJ114" s="28"/>
      <c r="AK114" s="14"/>
    </row>
    <row r="115" spans="4:37" x14ac:dyDescent="0.25">
      <c r="D115" s="8"/>
      <c r="K115" s="79"/>
      <c r="M115" s="79"/>
      <c r="Q115" s="79"/>
      <c r="AF115" s="14"/>
      <c r="AG115" s="14"/>
      <c r="AH115" s="14"/>
      <c r="AI115" s="13"/>
      <c r="AJ115" s="28"/>
      <c r="AK115" s="14"/>
    </row>
    <row r="116" spans="4:37" x14ac:dyDescent="0.25">
      <c r="D116" s="8"/>
      <c r="K116" s="79"/>
      <c r="M116" s="79"/>
      <c r="Q116" s="79"/>
      <c r="U116" s="65"/>
      <c r="V116" s="18"/>
      <c r="Y116" s="79"/>
      <c r="AF116" s="14"/>
      <c r="AG116" s="14"/>
      <c r="AH116" s="14"/>
      <c r="AI116" s="13"/>
      <c r="AJ116" s="28"/>
      <c r="AK116" s="14"/>
    </row>
    <row r="117" spans="4:37" x14ac:dyDescent="0.25">
      <c r="D117" s="8"/>
      <c r="K117" s="79"/>
      <c r="M117" s="79"/>
      <c r="Q117" s="79"/>
      <c r="U117" s="65"/>
      <c r="V117" s="18"/>
      <c r="Y117" s="79"/>
      <c r="AF117" s="14"/>
      <c r="AG117" s="14"/>
      <c r="AH117" s="14"/>
      <c r="AI117" s="13"/>
      <c r="AJ117" s="28"/>
      <c r="AK117" s="14"/>
    </row>
    <row r="118" spans="4:37" x14ac:dyDescent="0.25">
      <c r="D118" s="8"/>
      <c r="K118" s="79"/>
      <c r="M118" s="79"/>
      <c r="Q118" s="79"/>
      <c r="U118" s="65"/>
      <c r="V118" s="18"/>
      <c r="Y118" s="79"/>
      <c r="AF118" s="14"/>
      <c r="AG118" s="14"/>
      <c r="AH118" s="14"/>
      <c r="AI118" s="13"/>
      <c r="AJ118" s="28"/>
      <c r="AK118" s="14"/>
    </row>
    <row r="119" spans="4:37" x14ac:dyDescent="0.25">
      <c r="D119" s="8"/>
      <c r="U119" s="65"/>
      <c r="V119" s="18"/>
      <c r="Y119" s="79"/>
      <c r="AF119" s="14"/>
      <c r="AG119" s="14"/>
      <c r="AH119" s="14"/>
      <c r="AI119" s="13"/>
      <c r="AJ119" s="28"/>
      <c r="AK119" s="14"/>
    </row>
    <row r="120" spans="4:37" x14ac:dyDescent="0.25">
      <c r="D120" s="8"/>
      <c r="U120" s="65"/>
      <c r="V120" s="18"/>
      <c r="Y120" s="79"/>
      <c r="AF120" s="14"/>
      <c r="AG120" s="14"/>
      <c r="AH120" s="14"/>
      <c r="AI120" s="13"/>
      <c r="AJ120" s="28"/>
      <c r="AK120" s="14"/>
    </row>
    <row r="121" spans="4:37" x14ac:dyDescent="0.25">
      <c r="U121" s="65"/>
      <c r="V121" s="18"/>
      <c r="Y121" s="79"/>
      <c r="AF121" s="14"/>
      <c r="AG121" s="14"/>
      <c r="AH121" s="14"/>
      <c r="AI121" s="13"/>
      <c r="AJ121" s="28"/>
      <c r="AK121" s="14"/>
    </row>
    <row r="122" spans="4:37" x14ac:dyDescent="0.25">
      <c r="U122" s="65"/>
      <c r="V122" s="18"/>
      <c r="Y122" s="79"/>
      <c r="AF122" s="14"/>
      <c r="AG122" s="14"/>
      <c r="AH122" s="14"/>
      <c r="AI122" s="13"/>
      <c r="AJ122" s="28"/>
      <c r="AK122" s="14"/>
    </row>
    <row r="123" spans="4:37" x14ac:dyDescent="0.25">
      <c r="U123" s="65"/>
      <c r="V123" s="18"/>
      <c r="Y123" s="79"/>
      <c r="AF123" s="14"/>
      <c r="AG123" s="14"/>
      <c r="AH123" s="14"/>
      <c r="AI123" s="13"/>
      <c r="AJ123" s="28"/>
      <c r="AK123" s="14"/>
    </row>
    <row r="124" spans="4:37" x14ac:dyDescent="0.25">
      <c r="D124" s="8"/>
      <c r="I124" s="17"/>
      <c r="M124" s="79"/>
      <c r="Q124" s="79"/>
      <c r="AF124" s="14"/>
      <c r="AG124" s="14"/>
      <c r="AH124" s="14"/>
      <c r="AI124" s="13"/>
      <c r="AJ124" s="28"/>
      <c r="AK124" s="14"/>
    </row>
    <row r="125" spans="4:37" x14ac:dyDescent="0.25">
      <c r="D125" s="8"/>
      <c r="I125" s="17"/>
      <c r="M125" s="79"/>
      <c r="Q125" s="79"/>
      <c r="AF125" s="14"/>
      <c r="AG125" s="14"/>
      <c r="AH125" s="14"/>
      <c r="AI125" s="13"/>
      <c r="AJ125" s="28"/>
      <c r="AK125" s="14"/>
    </row>
    <row r="126" spans="4:37" x14ac:dyDescent="0.25">
      <c r="I126" s="17"/>
      <c r="M126" s="79"/>
      <c r="Q126" s="79"/>
      <c r="AF126" s="14"/>
      <c r="AG126" s="14"/>
      <c r="AH126" s="14"/>
      <c r="AI126" s="13"/>
      <c r="AJ126" s="28"/>
      <c r="AK126" s="14"/>
    </row>
    <row r="127" spans="4:37" x14ac:dyDescent="0.25">
      <c r="I127" s="17"/>
      <c r="M127" s="79"/>
      <c r="Q127" s="79"/>
      <c r="AF127" s="14"/>
      <c r="AG127" s="14"/>
      <c r="AH127" s="14"/>
      <c r="AI127" s="13"/>
      <c r="AJ127" s="28"/>
      <c r="AK127" s="14"/>
    </row>
    <row r="128" spans="4:37" x14ac:dyDescent="0.25">
      <c r="I128" s="17"/>
      <c r="M128" s="79"/>
      <c r="Q128" s="79"/>
      <c r="AF128" s="14"/>
      <c r="AG128" s="14"/>
      <c r="AH128" s="14"/>
      <c r="AI128" s="14"/>
      <c r="AJ128" s="28"/>
      <c r="AK128" s="14"/>
    </row>
    <row r="129" spans="8:37" x14ac:dyDescent="0.25">
      <c r="I129" s="17"/>
      <c r="M129" s="79"/>
      <c r="Q129" s="79"/>
      <c r="AF129" s="14"/>
      <c r="AG129" s="14"/>
      <c r="AH129" s="14"/>
      <c r="AI129" s="14"/>
      <c r="AJ129" s="28"/>
      <c r="AK129" s="14"/>
    </row>
    <row r="130" spans="8:37" x14ac:dyDescent="0.25">
      <c r="I130" s="17"/>
      <c r="M130" s="79"/>
      <c r="Q130" s="79"/>
      <c r="AF130" s="14"/>
      <c r="AG130" s="14"/>
      <c r="AH130" s="14"/>
      <c r="AI130" s="14"/>
      <c r="AJ130" s="28"/>
      <c r="AK130" s="14"/>
    </row>
    <row r="131" spans="8:37" x14ac:dyDescent="0.25">
      <c r="I131" s="17"/>
      <c r="M131" s="79"/>
      <c r="Q131" s="79"/>
      <c r="AF131" s="14"/>
      <c r="AG131" s="14"/>
      <c r="AH131" s="14"/>
      <c r="AI131" s="14"/>
      <c r="AJ131" s="28"/>
      <c r="AK131" s="14"/>
    </row>
    <row r="132" spans="8:37" x14ac:dyDescent="0.25">
      <c r="AF132" s="14"/>
      <c r="AG132" s="14"/>
      <c r="AH132" s="14"/>
      <c r="AI132" s="14"/>
      <c r="AJ132" s="28"/>
      <c r="AK132" s="14"/>
    </row>
    <row r="133" spans="8:37" x14ac:dyDescent="0.25">
      <c r="I133" s="17"/>
      <c r="AF133" s="14"/>
      <c r="AG133" s="14"/>
      <c r="AH133" s="14"/>
      <c r="AI133" s="14"/>
      <c r="AJ133" s="28"/>
      <c r="AK133" s="14"/>
    </row>
    <row r="134" spans="8:37" x14ac:dyDescent="0.25">
      <c r="AF134" s="14"/>
      <c r="AG134" s="14"/>
      <c r="AH134" s="14"/>
      <c r="AI134" s="14"/>
      <c r="AJ134" s="28"/>
      <c r="AK134" s="14"/>
    </row>
    <row r="135" spans="8:37" x14ac:dyDescent="0.25">
      <c r="AF135" s="14"/>
      <c r="AG135" s="14"/>
      <c r="AH135" s="14"/>
      <c r="AI135" s="14"/>
      <c r="AJ135" s="28"/>
      <c r="AK135" s="14"/>
    </row>
    <row r="136" spans="8:37" x14ac:dyDescent="0.25">
      <c r="U136" s="48"/>
      <c r="AF136" s="14"/>
      <c r="AG136" s="14"/>
      <c r="AH136" s="14"/>
      <c r="AI136" s="14"/>
      <c r="AJ136" s="28"/>
      <c r="AK136" s="14"/>
    </row>
    <row r="137" spans="8:37" x14ac:dyDescent="0.25">
      <c r="AF137" s="14"/>
      <c r="AG137" s="14"/>
      <c r="AH137" s="14"/>
      <c r="AI137" s="14"/>
      <c r="AJ137" s="28"/>
      <c r="AK137" s="14"/>
    </row>
    <row r="138" spans="8:37" x14ac:dyDescent="0.25">
      <c r="U138" s="48"/>
      <c r="AF138" s="14"/>
      <c r="AG138" s="14"/>
      <c r="AH138" s="14"/>
      <c r="AI138" s="14"/>
      <c r="AJ138" s="28"/>
      <c r="AK138" s="14"/>
    </row>
    <row r="139" spans="8:37" x14ac:dyDescent="0.25">
      <c r="H139" s="36"/>
      <c r="AF139" s="14"/>
      <c r="AG139" s="14"/>
      <c r="AH139" s="14"/>
      <c r="AI139" s="14"/>
      <c r="AJ139" s="28"/>
      <c r="AK139" s="14"/>
    </row>
    <row r="140" spans="8:37" x14ac:dyDescent="0.25">
      <c r="H140" s="36"/>
      <c r="AF140" s="14"/>
      <c r="AG140" s="14"/>
      <c r="AH140" s="14"/>
      <c r="AI140" s="14"/>
      <c r="AJ140" s="28"/>
      <c r="AK140" s="14"/>
    </row>
    <row r="141" spans="8:37" x14ac:dyDescent="0.25">
      <c r="H141" s="36"/>
      <c r="AF141" s="14"/>
      <c r="AG141" s="14"/>
      <c r="AH141" s="14"/>
      <c r="AI141" s="14"/>
      <c r="AJ141" s="28"/>
      <c r="AK141" s="14"/>
    </row>
    <row r="142" spans="8:37" x14ac:dyDescent="0.25">
      <c r="H142" s="36"/>
      <c r="AF142" s="14"/>
      <c r="AG142" s="14"/>
      <c r="AH142" s="14"/>
      <c r="AI142" s="14"/>
      <c r="AJ142" s="28"/>
      <c r="AK142" s="14"/>
    </row>
    <row r="143" spans="8:37" x14ac:dyDescent="0.25">
      <c r="AF143" s="14"/>
      <c r="AG143" s="14"/>
      <c r="AH143" s="14"/>
      <c r="AI143" s="14"/>
      <c r="AJ143" s="28"/>
      <c r="AK143" s="14"/>
    </row>
    <row r="144" spans="8:37" x14ac:dyDescent="0.25">
      <c r="AF144" s="14"/>
      <c r="AG144" s="14"/>
      <c r="AH144" s="14"/>
      <c r="AI144" s="14"/>
      <c r="AJ144" s="28"/>
      <c r="AK144" s="14"/>
    </row>
    <row r="145" spans="8:37" x14ac:dyDescent="0.25">
      <c r="AF145" s="14"/>
      <c r="AG145" s="14"/>
      <c r="AH145" s="14"/>
      <c r="AI145" s="14"/>
      <c r="AJ145" s="28"/>
      <c r="AK145" s="14"/>
    </row>
    <row r="146" spans="8:37" x14ac:dyDescent="0.25">
      <c r="H146" s="36"/>
      <c r="AF146" s="14"/>
      <c r="AG146" s="14"/>
      <c r="AH146" s="14"/>
      <c r="AI146" s="14"/>
      <c r="AJ146" s="28"/>
      <c r="AK146" s="14"/>
    </row>
    <row r="147" spans="8:37" x14ac:dyDescent="0.25">
      <c r="H147" s="36"/>
      <c r="AF147" s="14"/>
      <c r="AG147" s="14"/>
      <c r="AH147" s="14"/>
      <c r="AI147" s="14"/>
      <c r="AJ147" s="28"/>
      <c r="AK147" s="14"/>
    </row>
    <row r="148" spans="8:37" x14ac:dyDescent="0.25">
      <c r="AF148" s="14"/>
      <c r="AG148" s="14"/>
      <c r="AH148" s="14"/>
      <c r="AI148" s="14"/>
      <c r="AJ148" s="28"/>
      <c r="AK148" s="14"/>
    </row>
    <row r="149" spans="8:37" x14ac:dyDescent="0.25">
      <c r="AF149" s="14"/>
      <c r="AG149" s="14"/>
      <c r="AH149" s="14"/>
      <c r="AI149" s="14"/>
      <c r="AJ149" s="28"/>
      <c r="AK149" s="14"/>
    </row>
    <row r="150" spans="8:37" x14ac:dyDescent="0.25">
      <c r="AF150" s="14"/>
      <c r="AG150" s="14"/>
      <c r="AH150" s="14"/>
      <c r="AI150" s="14"/>
      <c r="AJ150" s="28"/>
      <c r="AK150" s="14"/>
    </row>
    <row r="151" spans="8:37" x14ac:dyDescent="0.25">
      <c r="AF151" s="14"/>
      <c r="AG151" s="14"/>
      <c r="AH151" s="14"/>
      <c r="AI151" s="14"/>
      <c r="AJ151" s="28"/>
      <c r="AK151" s="14"/>
    </row>
    <row r="152" spans="8:37" x14ac:dyDescent="0.25">
      <c r="AF152" s="14"/>
      <c r="AG152" s="14"/>
      <c r="AH152" s="14"/>
      <c r="AI152" s="14"/>
      <c r="AJ152" s="28"/>
      <c r="AK152" s="14"/>
    </row>
    <row r="153" spans="8:37" x14ac:dyDescent="0.25">
      <c r="AF153" s="14"/>
      <c r="AG153" s="14"/>
      <c r="AH153" s="14"/>
      <c r="AI153" s="14"/>
      <c r="AJ153" s="28"/>
      <c r="AK153" s="14"/>
    </row>
    <row r="154" spans="8:37" x14ac:dyDescent="0.25">
      <c r="AF154" s="14"/>
      <c r="AG154" s="14"/>
      <c r="AH154" s="14"/>
      <c r="AI154" s="14"/>
      <c r="AJ154" s="28"/>
      <c r="AK154" s="14"/>
    </row>
    <row r="155" spans="8:37" x14ac:dyDescent="0.25">
      <c r="AF155" s="14"/>
      <c r="AG155" s="14"/>
      <c r="AH155" s="14"/>
      <c r="AI155" s="14"/>
      <c r="AJ155" s="28"/>
      <c r="AK155" s="14"/>
    </row>
    <row r="156" spans="8:37" x14ac:dyDescent="0.25">
      <c r="AF156" s="14"/>
      <c r="AG156" s="14"/>
      <c r="AH156" s="14"/>
      <c r="AI156" s="14"/>
      <c r="AJ156" s="28"/>
      <c r="AK156" s="14"/>
    </row>
    <row r="157" spans="8:37" x14ac:dyDescent="0.25">
      <c r="AJ157" s="48"/>
    </row>
    <row r="170" spans="4:17" x14ac:dyDescent="0.25">
      <c r="D170" s="8"/>
      <c r="Q170" s="8"/>
    </row>
    <row r="171" spans="4:17" x14ac:dyDescent="0.25">
      <c r="D171" s="8"/>
      <c r="Q171" s="8"/>
    </row>
    <row r="172" spans="4:17" x14ac:dyDescent="0.25">
      <c r="D172" s="8"/>
      <c r="Q172" s="8"/>
    </row>
    <row r="173" spans="4:17" x14ac:dyDescent="0.25">
      <c r="D173" s="8"/>
      <c r="Q173" s="8"/>
    </row>
    <row r="174" spans="4:17" x14ac:dyDescent="0.25">
      <c r="Q174" s="8"/>
    </row>
    <row r="175" spans="4:17" x14ac:dyDescent="0.25">
      <c r="D175" s="8"/>
      <c r="Q175" s="8"/>
    </row>
    <row r="176" spans="4:17" x14ac:dyDescent="0.25">
      <c r="Q176" s="8"/>
    </row>
    <row r="177" spans="2:17" x14ac:dyDescent="0.25">
      <c r="D177" s="8"/>
    </row>
    <row r="178" spans="2:17" x14ac:dyDescent="0.25">
      <c r="D178" s="8"/>
      <c r="Q178" s="8"/>
    </row>
    <row r="179" spans="2:17" x14ac:dyDescent="0.25">
      <c r="D179" s="8"/>
      <c r="Q179" s="8"/>
    </row>
    <row r="180" spans="2:17" x14ac:dyDescent="0.25">
      <c r="D180" s="8"/>
      <c r="Q180" s="8"/>
    </row>
    <row r="181" spans="2:17" x14ac:dyDescent="0.25">
      <c r="D181" s="8"/>
      <c r="Q181" s="8"/>
    </row>
    <row r="182" spans="2:17" x14ac:dyDescent="0.25">
      <c r="D182" s="8"/>
      <c r="Q182" s="8"/>
    </row>
    <row r="183" spans="2:17" x14ac:dyDescent="0.25">
      <c r="D183" s="8"/>
      <c r="Q183" s="8"/>
    </row>
    <row r="184" spans="2:17" x14ac:dyDescent="0.25">
      <c r="D184" s="8"/>
      <c r="Q184" s="8"/>
    </row>
    <row r="185" spans="2:17" x14ac:dyDescent="0.25">
      <c r="D185" s="8"/>
      <c r="Q185" s="8"/>
    </row>
    <row r="186" spans="2:17" x14ac:dyDescent="0.25">
      <c r="D186" s="8"/>
      <c r="Q186" s="8"/>
    </row>
    <row r="187" spans="2:17" x14ac:dyDescent="0.25">
      <c r="D187" s="8"/>
    </row>
    <row r="188" spans="2:17" x14ac:dyDescent="0.25">
      <c r="D188" s="8"/>
      <c r="Q188" s="8"/>
    </row>
    <row r="189" spans="2:17" x14ac:dyDescent="0.25">
      <c r="D189" s="8"/>
      <c r="Q189" s="8"/>
    </row>
    <row r="190" spans="2:17" x14ac:dyDescent="0.25">
      <c r="D190" s="8"/>
      <c r="Q190" s="8"/>
    </row>
    <row r="191" spans="2:17" x14ac:dyDescent="0.25">
      <c r="D191" s="8"/>
      <c r="Q191" s="8"/>
    </row>
    <row r="192" spans="2:17" x14ac:dyDescent="0.25">
      <c r="B192" s="6"/>
      <c r="C192" s="6"/>
      <c r="D192" s="6"/>
      <c r="Q192" s="8"/>
    </row>
    <row r="193" spans="4:4" x14ac:dyDescent="0.25">
      <c r="D193" s="8"/>
    </row>
    <row r="194" spans="4:4" x14ac:dyDescent="0.25">
      <c r="D194" s="8"/>
    </row>
    <row r="195" spans="4:4" x14ac:dyDescent="0.25">
      <c r="D195" s="8"/>
    </row>
    <row r="196" spans="4:4" x14ac:dyDescent="0.25">
      <c r="D196" s="8"/>
    </row>
    <row r="197" spans="4:4" x14ac:dyDescent="0.25">
      <c r="D197" s="8"/>
    </row>
    <row r="198" spans="4:4" x14ac:dyDescent="0.25">
      <c r="D198" s="8"/>
    </row>
    <row r="199" spans="4:4" x14ac:dyDescent="0.25">
      <c r="D199" s="8"/>
    </row>
    <row r="200" spans="4:4" x14ac:dyDescent="0.25">
      <c r="D200" s="8"/>
    </row>
    <row r="201" spans="4:4" x14ac:dyDescent="0.25">
      <c r="D201" s="8"/>
    </row>
    <row r="202" spans="4:4" x14ac:dyDescent="0.25">
      <c r="D202" s="8"/>
    </row>
    <row r="203" spans="4:4" x14ac:dyDescent="0.25">
      <c r="D203" s="8"/>
    </row>
    <row r="204" spans="4:4" x14ac:dyDescent="0.25">
      <c r="D204" s="8"/>
    </row>
    <row r="205" spans="4:4" x14ac:dyDescent="0.25">
      <c r="D205" s="8"/>
    </row>
    <row r="206" spans="4:4" x14ac:dyDescent="0.25">
      <c r="D206" s="8"/>
    </row>
    <row r="207" spans="4:4" x14ac:dyDescent="0.25">
      <c r="D207" s="8"/>
    </row>
    <row r="208" spans="4:4" x14ac:dyDescent="0.25">
      <c r="D208" s="8"/>
    </row>
    <row r="209" spans="4:4" x14ac:dyDescent="0.25">
      <c r="D209" s="8"/>
    </row>
    <row r="210" spans="4:4" x14ac:dyDescent="0.25">
      <c r="D210" s="8"/>
    </row>
    <row r="211" spans="4:4" x14ac:dyDescent="0.25">
      <c r="D211" s="8"/>
    </row>
    <row r="212" spans="4:4" x14ac:dyDescent="0.25">
      <c r="D212" s="8"/>
    </row>
    <row r="213" spans="4:4" x14ac:dyDescent="0.25">
      <c r="D213" s="8"/>
    </row>
    <row r="214" spans="4:4" x14ac:dyDescent="0.25">
      <c r="D214" s="8"/>
    </row>
    <row r="215" spans="4:4" x14ac:dyDescent="0.25">
      <c r="D215" s="8"/>
    </row>
    <row r="216" spans="4:4" x14ac:dyDescent="0.25">
      <c r="D216" s="8"/>
    </row>
    <row r="217" spans="4:4" x14ac:dyDescent="0.25">
      <c r="D217" s="8"/>
    </row>
    <row r="218" spans="4:4" x14ac:dyDescent="0.25">
      <c r="D218" s="8"/>
    </row>
    <row r="219" spans="4:4" x14ac:dyDescent="0.25">
      <c r="D219" s="8"/>
    </row>
    <row r="220" spans="4:4" x14ac:dyDescent="0.25">
      <c r="D220" s="8"/>
    </row>
    <row r="221" spans="4:4" x14ac:dyDescent="0.25">
      <c r="D221" s="8"/>
    </row>
    <row r="222" spans="4:4" x14ac:dyDescent="0.25">
      <c r="D222" s="8"/>
    </row>
    <row r="223" spans="4:4" x14ac:dyDescent="0.25">
      <c r="D223" s="8"/>
    </row>
    <row r="224" spans="4:4" x14ac:dyDescent="0.25">
      <c r="D224" s="8"/>
    </row>
    <row r="225" spans="4:8" x14ac:dyDescent="0.25">
      <c r="D225" s="8"/>
    </row>
    <row r="227" spans="4:8" x14ac:dyDescent="0.25">
      <c r="D227" s="8"/>
    </row>
    <row r="228" spans="4:8" x14ac:dyDescent="0.25">
      <c r="D228" s="8"/>
    </row>
    <row r="229" spans="4:8" x14ac:dyDescent="0.25">
      <c r="D229" s="8"/>
    </row>
    <row r="230" spans="4:8" x14ac:dyDescent="0.25">
      <c r="D230" s="8"/>
    </row>
    <row r="231" spans="4:8" x14ac:dyDescent="0.25">
      <c r="D231" s="8"/>
    </row>
    <row r="232" spans="4:8" x14ac:dyDescent="0.25">
      <c r="D232" s="8"/>
    </row>
    <row r="233" spans="4:8" x14ac:dyDescent="0.25">
      <c r="D233" s="8"/>
    </row>
    <row r="234" spans="4:8" x14ac:dyDescent="0.25">
      <c r="D234" s="8"/>
    </row>
    <row r="235" spans="4:8" x14ac:dyDescent="0.25">
      <c r="D235" s="8"/>
    </row>
    <row r="236" spans="4:8" x14ac:dyDescent="0.25">
      <c r="D236" s="8"/>
    </row>
    <row r="237" spans="4:8" x14ac:dyDescent="0.25">
      <c r="D237" s="8"/>
    </row>
    <row r="238" spans="4:8" x14ac:dyDescent="0.25">
      <c r="D238" s="8"/>
    </row>
    <row r="239" spans="4:8" x14ac:dyDescent="0.25">
      <c r="D239" s="8"/>
      <c r="H239" s="8"/>
    </row>
    <row r="240" spans="4:8" x14ac:dyDescent="0.25">
      <c r="D240" s="8"/>
      <c r="H240" s="8"/>
    </row>
    <row r="241" spans="4:24" x14ac:dyDescent="0.25">
      <c r="D241" s="8"/>
    </row>
    <row r="242" spans="4:24" x14ac:dyDescent="0.25">
      <c r="D242" s="8"/>
    </row>
    <row r="243" spans="4:24" x14ac:dyDescent="0.25">
      <c r="D243" s="8"/>
    </row>
    <row r="244" spans="4:24" x14ac:dyDescent="0.25">
      <c r="D244" s="8"/>
    </row>
    <row r="245" spans="4:24" x14ac:dyDescent="0.25">
      <c r="D245" s="8"/>
    </row>
    <row r="246" spans="4:24" x14ac:dyDescent="0.25">
      <c r="D246" s="8"/>
    </row>
    <row r="247" spans="4:24" x14ac:dyDescent="0.25">
      <c r="D247" s="8"/>
    </row>
    <row r="248" spans="4:24" x14ac:dyDescent="0.25">
      <c r="D248" s="8"/>
    </row>
    <row r="249" spans="4:24" x14ac:dyDescent="0.25">
      <c r="D249" s="8"/>
    </row>
    <row r="250" spans="4:24" x14ac:dyDescent="0.25">
      <c r="D250" s="8"/>
    </row>
    <row r="251" spans="4:24" x14ac:dyDescent="0.25">
      <c r="D251" s="8"/>
    </row>
    <row r="252" spans="4:24" x14ac:dyDescent="0.25">
      <c r="D252" s="8"/>
    </row>
    <row r="253" spans="4:24" x14ac:dyDescent="0.25">
      <c r="D253" s="8"/>
    </row>
    <row r="254" spans="4:24" x14ac:dyDescent="0.25">
      <c r="D254" s="8"/>
    </row>
    <row r="255" spans="4:24" x14ac:dyDescent="0.25">
      <c r="D255" s="8"/>
    </row>
    <row r="256" spans="4:24" x14ac:dyDescent="0.25">
      <c r="D256" s="8"/>
      <c r="V256" s="65"/>
      <c r="W256" s="48"/>
      <c r="X256" s="48"/>
    </row>
    <row r="257" spans="4:22" x14ac:dyDescent="0.25">
      <c r="D257" s="8"/>
      <c r="V257" s="65"/>
    </row>
    <row r="258" spans="4:22" x14ac:dyDescent="0.25">
      <c r="D258" s="8"/>
    </row>
    <row r="259" spans="4:22" x14ac:dyDescent="0.25">
      <c r="D259" s="8"/>
    </row>
    <row r="260" spans="4:22" x14ac:dyDescent="0.25">
      <c r="D260" s="8"/>
    </row>
    <row r="261" spans="4:22" x14ac:dyDescent="0.25">
      <c r="D261" s="8"/>
    </row>
    <row r="262" spans="4:22" x14ac:dyDescent="0.25">
      <c r="D262" s="8"/>
    </row>
    <row r="263" spans="4:22" x14ac:dyDescent="0.25">
      <c r="D263" s="8"/>
    </row>
    <row r="266" spans="4:22" x14ac:dyDescent="0.25">
      <c r="D266" s="8"/>
    </row>
    <row r="267" spans="4:22" x14ac:dyDescent="0.25">
      <c r="D267" s="8"/>
    </row>
    <row r="268" spans="4:22" x14ac:dyDescent="0.25">
      <c r="D268" s="8"/>
    </row>
    <row r="269" spans="4:22" x14ac:dyDescent="0.25">
      <c r="D269" s="8"/>
    </row>
    <row r="270" spans="4:22" x14ac:dyDescent="0.25">
      <c r="D270" s="8"/>
    </row>
    <row r="271" spans="4:22" x14ac:dyDescent="0.25">
      <c r="D271" s="8"/>
    </row>
    <row r="272" spans="4:22" x14ac:dyDescent="0.25">
      <c r="D272" s="8"/>
    </row>
    <row r="273" spans="4:4" x14ac:dyDescent="0.25">
      <c r="D273" s="8"/>
    </row>
    <row r="274" spans="4:4" x14ac:dyDescent="0.25">
      <c r="D274" s="8"/>
    </row>
  </sheetData>
  <dataConsolidate>
    <dataRefs count="1">
      <dataRef ref="A4:C11" sheet="Input"/>
    </dataRefs>
  </dataConsolidate>
  <mergeCells count="3">
    <mergeCell ref="AA43:AG43"/>
    <mergeCell ref="AE1:AK1"/>
    <mergeCell ref="W1:Y1"/>
  </mergeCells>
  <phoneticPr fontId="0" type="noConversion"/>
  <dataValidations count="1">
    <dataValidation allowBlank="1" showInputMessage="1" showErrorMessage="1" errorTitle="INVALID LABOR CATEGORY CODE" error="Use only valid Labor Category Codes listed in Labor Categories Spreadsheet." sqref="A4:A45"/>
  </dataValidations>
  <printOptions horizontalCentered="1" verticalCentered="1"/>
  <pageMargins left="0.25" right="0.25" top="0.5" bottom="0.25" header="0.25" footer="0.25"/>
  <pageSetup scale="46" fitToWidth="2" pageOrder="overThenDown" orientation="landscape" horizontalDpi="4294967292" verticalDpi="4294967292" r:id="rId1"/>
  <headerFooter alignWithMargins="0">
    <oddHeader>&amp;L&amp;"Times New Roman,Bold"&amp;18Contractor Name</oddHeader>
    <oddFooter>&amp;L&amp;D        "SOURCE SELECTION INFORMATION - SEE FAR 3.104"</oddFooter>
  </headerFooter>
  <colBreaks count="1" manualBreakCount="1">
    <brk id="20" max="1048575" man="1"/>
  </colBreaks>
  <drawing r:id="rId2"/>
  <legacyDrawing r:id="rId3"/>
  <controls>
    <mc:AlternateContent xmlns:mc="http://schemas.openxmlformats.org/markup-compatibility/2006">
      <mc:Choice Requires="x14">
        <control shapeId="1026" r:id="rId4" name="CommandButton1">
          <controlPr defaultSize="0" print="0" autoLine="0" autoPict="0" r:id="rId5">
            <anchor moveWithCells="1">
              <from>
                <xdr:col>1</xdr:col>
                <xdr:colOff>19050</xdr:colOff>
                <xdr:row>0</xdr:row>
                <xdr:rowOff>38100</xdr:rowOff>
              </from>
              <to>
                <xdr:col>1</xdr:col>
                <xdr:colOff>847725</xdr:colOff>
                <xdr:row>2</xdr:row>
                <xdr:rowOff>171450</xdr:rowOff>
              </to>
            </anchor>
          </controlPr>
        </control>
      </mc:Choice>
      <mc:Fallback>
        <control shapeId="1026" r:id="rId4" name="CommandButton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'Labor Categories'!$A$2:$A$571</xm:f>
          </x14:formula1>
          <xm:sqref>B4:C4 B5:B45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571"/>
  <sheetViews>
    <sheetView topLeftCell="A534" workbookViewId="0">
      <selection activeCell="E558" sqref="E558"/>
    </sheetView>
  </sheetViews>
  <sheetFormatPr defaultRowHeight="12.75" x14ac:dyDescent="0.2"/>
  <cols>
    <col min="1" max="1" width="46.42578125" style="197" bestFit="1" customWidth="1"/>
    <col min="2" max="2" width="25.28515625" style="197" bestFit="1" customWidth="1"/>
    <col min="3" max="3" width="28.140625" style="197" bestFit="1" customWidth="1"/>
    <col min="5" max="5" width="27.42578125" bestFit="1" customWidth="1"/>
  </cols>
  <sheetData>
    <row r="1" spans="1:5" ht="13.5" thickBot="1" x14ac:dyDescent="0.25">
      <c r="A1" s="174" t="s">
        <v>339</v>
      </c>
      <c r="B1" s="174" t="s">
        <v>340</v>
      </c>
      <c r="C1" s="174" t="s">
        <v>341</v>
      </c>
      <c r="E1" s="175" t="s">
        <v>342</v>
      </c>
    </row>
    <row r="2" spans="1:5" x14ac:dyDescent="0.2">
      <c r="A2" s="176" t="s">
        <v>343</v>
      </c>
      <c r="B2" s="177" t="s">
        <v>235</v>
      </c>
      <c r="C2" s="178" t="s">
        <v>344</v>
      </c>
      <c r="E2" s="179" t="s">
        <v>344</v>
      </c>
    </row>
    <row r="3" spans="1:5" x14ac:dyDescent="0.2">
      <c r="A3" s="176" t="s">
        <v>345</v>
      </c>
      <c r="B3" s="177" t="s">
        <v>236</v>
      </c>
      <c r="C3" s="178" t="s">
        <v>344</v>
      </c>
      <c r="E3" s="180" t="s">
        <v>346</v>
      </c>
    </row>
    <row r="4" spans="1:5" x14ac:dyDescent="0.2">
      <c r="A4" s="176" t="s">
        <v>347</v>
      </c>
      <c r="B4" s="177" t="s">
        <v>237</v>
      </c>
      <c r="C4" s="178" t="s">
        <v>344</v>
      </c>
      <c r="E4" s="181" t="s">
        <v>348</v>
      </c>
    </row>
    <row r="5" spans="1:5" x14ac:dyDescent="0.2">
      <c r="A5" s="182" t="s">
        <v>349</v>
      </c>
      <c r="B5" s="183" t="s">
        <v>350</v>
      </c>
      <c r="C5" s="184" t="s">
        <v>351</v>
      </c>
      <c r="E5" s="185" t="s">
        <v>351</v>
      </c>
    </row>
    <row r="6" spans="1:5" x14ac:dyDescent="0.2">
      <c r="A6" s="182" t="s">
        <v>352</v>
      </c>
      <c r="B6" s="183" t="s">
        <v>353</v>
      </c>
      <c r="C6" s="184" t="s">
        <v>351</v>
      </c>
      <c r="E6" s="186" t="s">
        <v>354</v>
      </c>
    </row>
    <row r="7" spans="1:5" x14ac:dyDescent="0.2">
      <c r="A7" s="182" t="s">
        <v>355</v>
      </c>
      <c r="B7" s="183" t="s">
        <v>356</v>
      </c>
      <c r="C7" s="184" t="s">
        <v>351</v>
      </c>
      <c r="E7" s="187" t="s">
        <v>32</v>
      </c>
    </row>
    <row r="8" spans="1:5" x14ac:dyDescent="0.2">
      <c r="A8" s="176" t="s">
        <v>357</v>
      </c>
      <c r="B8" s="177" t="s">
        <v>296</v>
      </c>
      <c r="C8" s="178" t="s">
        <v>344</v>
      </c>
      <c r="E8" s="188" t="s">
        <v>358</v>
      </c>
    </row>
    <row r="9" spans="1:5" x14ac:dyDescent="0.2">
      <c r="A9" s="189" t="s">
        <v>359</v>
      </c>
      <c r="B9" s="190">
        <v>23010</v>
      </c>
      <c r="C9" s="191" t="s">
        <v>32</v>
      </c>
    </row>
    <row r="10" spans="1:5" ht="25.5" x14ac:dyDescent="0.2">
      <c r="A10" s="189" t="s">
        <v>360</v>
      </c>
      <c r="B10" s="190">
        <v>30010</v>
      </c>
      <c r="C10" s="191" t="s">
        <v>32</v>
      </c>
    </row>
    <row r="11" spans="1:5" ht="25.5" x14ac:dyDescent="0.2">
      <c r="A11" s="189" t="s">
        <v>361</v>
      </c>
      <c r="B11" s="190">
        <v>30011</v>
      </c>
      <c r="C11" s="191" t="s">
        <v>32</v>
      </c>
    </row>
    <row r="12" spans="1:5" ht="25.5" x14ac:dyDescent="0.2">
      <c r="A12" s="189" t="s">
        <v>362</v>
      </c>
      <c r="B12" s="190">
        <v>30012</v>
      </c>
      <c r="C12" s="191" t="s">
        <v>32</v>
      </c>
    </row>
    <row r="13" spans="1:5" x14ac:dyDescent="0.2">
      <c r="A13" s="189" t="s">
        <v>363</v>
      </c>
      <c r="B13" s="190">
        <v>23019</v>
      </c>
      <c r="C13" s="192" t="s">
        <v>354</v>
      </c>
    </row>
    <row r="14" spans="1:5" ht="38.25" x14ac:dyDescent="0.2">
      <c r="A14" s="189" t="s">
        <v>364</v>
      </c>
      <c r="B14" s="190">
        <v>23040</v>
      </c>
      <c r="C14" s="191" t="s">
        <v>32</v>
      </c>
    </row>
    <row r="15" spans="1:5" x14ac:dyDescent="0.2">
      <c r="A15" s="189" t="s">
        <v>365</v>
      </c>
      <c r="B15" s="190">
        <v>23021</v>
      </c>
      <c r="C15" s="191" t="s">
        <v>32</v>
      </c>
    </row>
    <row r="16" spans="1:5" x14ac:dyDescent="0.2">
      <c r="A16" s="189" t="s">
        <v>366</v>
      </c>
      <c r="B16" s="190">
        <v>23022</v>
      </c>
      <c r="C16" s="191" t="s">
        <v>32</v>
      </c>
    </row>
    <row r="17" spans="1:3" x14ac:dyDescent="0.2">
      <c r="A17" s="189" t="s">
        <v>367</v>
      </c>
      <c r="B17" s="190">
        <v>23023</v>
      </c>
      <c r="C17" s="191" t="s">
        <v>32</v>
      </c>
    </row>
    <row r="18" spans="1:3" x14ac:dyDescent="0.2">
      <c r="A18" s="189" t="s">
        <v>368</v>
      </c>
      <c r="B18" s="190">
        <v>23060</v>
      </c>
      <c r="C18" s="191" t="s">
        <v>32</v>
      </c>
    </row>
    <row r="19" spans="1:3" ht="25.5" x14ac:dyDescent="0.2">
      <c r="A19" s="189" t="s">
        <v>369</v>
      </c>
      <c r="B19" s="190">
        <v>23070</v>
      </c>
      <c r="C19" s="192" t="s">
        <v>354</v>
      </c>
    </row>
    <row r="20" spans="1:3" x14ac:dyDescent="0.2">
      <c r="A20" s="189" t="s">
        <v>370</v>
      </c>
      <c r="B20" s="190">
        <v>23080</v>
      </c>
      <c r="C20" s="191" t="s">
        <v>32</v>
      </c>
    </row>
    <row r="21" spans="1:3" x14ac:dyDescent="0.2">
      <c r="A21" s="189" t="s">
        <v>371</v>
      </c>
      <c r="B21" s="190">
        <v>23050</v>
      </c>
      <c r="C21" s="191" t="s">
        <v>32</v>
      </c>
    </row>
    <row r="22" spans="1:3" ht="25.5" x14ac:dyDescent="0.2">
      <c r="A22" s="189" t="s">
        <v>372</v>
      </c>
      <c r="B22" s="190">
        <v>23091</v>
      </c>
      <c r="C22" s="191" t="s">
        <v>32</v>
      </c>
    </row>
    <row r="23" spans="1:3" ht="25.5" x14ac:dyDescent="0.2">
      <c r="A23" s="189" t="s">
        <v>373</v>
      </c>
      <c r="B23" s="190">
        <v>23092</v>
      </c>
      <c r="C23" s="191" t="s">
        <v>32</v>
      </c>
    </row>
    <row r="24" spans="1:3" ht="25.5" x14ac:dyDescent="0.2">
      <c r="A24" s="189" t="s">
        <v>374</v>
      </c>
      <c r="B24" s="190">
        <v>15010</v>
      </c>
      <c r="C24" s="193" t="s">
        <v>348</v>
      </c>
    </row>
    <row r="25" spans="1:3" ht="25.5" x14ac:dyDescent="0.2">
      <c r="A25" s="189" t="s">
        <v>375</v>
      </c>
      <c r="B25" s="190">
        <v>15030</v>
      </c>
      <c r="C25" s="193" t="s">
        <v>348</v>
      </c>
    </row>
    <row r="26" spans="1:3" ht="25.5" x14ac:dyDescent="0.2">
      <c r="A26" s="189" t="s">
        <v>376</v>
      </c>
      <c r="B26" s="190">
        <v>15020</v>
      </c>
      <c r="C26" s="193" t="s">
        <v>348</v>
      </c>
    </row>
    <row r="27" spans="1:3" x14ac:dyDescent="0.2">
      <c r="A27" s="189" t="s">
        <v>377</v>
      </c>
      <c r="B27" s="190">
        <v>31010</v>
      </c>
      <c r="C27" s="182" t="s">
        <v>358</v>
      </c>
    </row>
    <row r="28" spans="1:3" x14ac:dyDescent="0.2">
      <c r="A28" s="189" t="s">
        <v>378</v>
      </c>
      <c r="B28" s="190">
        <v>27004</v>
      </c>
      <c r="C28" s="191" t="s">
        <v>32</v>
      </c>
    </row>
    <row r="29" spans="1:3" x14ac:dyDescent="0.2">
      <c r="A29" s="189" t="s">
        <v>379</v>
      </c>
      <c r="B29" s="190">
        <v>12010</v>
      </c>
      <c r="C29" s="191" t="s">
        <v>32</v>
      </c>
    </row>
    <row r="30" spans="1:3" x14ac:dyDescent="0.2">
      <c r="A30" s="194" t="s">
        <v>91</v>
      </c>
      <c r="B30" s="195" t="s">
        <v>275</v>
      </c>
      <c r="C30" s="184" t="s">
        <v>351</v>
      </c>
    </row>
    <row r="31" spans="1:3" x14ac:dyDescent="0.2">
      <c r="A31" s="194" t="s">
        <v>92</v>
      </c>
      <c r="B31" s="195" t="s">
        <v>276</v>
      </c>
      <c r="C31" s="184" t="s">
        <v>351</v>
      </c>
    </row>
    <row r="32" spans="1:3" x14ac:dyDescent="0.2">
      <c r="A32" s="194" t="s">
        <v>93</v>
      </c>
      <c r="B32" s="195" t="s">
        <v>277</v>
      </c>
      <c r="C32" s="184" t="s">
        <v>351</v>
      </c>
    </row>
    <row r="33" spans="1:3" x14ac:dyDescent="0.2">
      <c r="A33" s="194" t="s">
        <v>94</v>
      </c>
      <c r="B33" s="195" t="s">
        <v>278</v>
      </c>
      <c r="C33" s="184" t="s">
        <v>351</v>
      </c>
    </row>
    <row r="34" spans="1:3" x14ac:dyDescent="0.2">
      <c r="A34" s="194" t="s">
        <v>95</v>
      </c>
      <c r="B34" s="195" t="s">
        <v>289</v>
      </c>
      <c r="C34" s="184" t="s">
        <v>351</v>
      </c>
    </row>
    <row r="35" spans="1:3" x14ac:dyDescent="0.2">
      <c r="A35" s="194" t="s">
        <v>96</v>
      </c>
      <c r="B35" s="195" t="s">
        <v>290</v>
      </c>
      <c r="C35" s="184" t="s">
        <v>351</v>
      </c>
    </row>
    <row r="36" spans="1:3" x14ac:dyDescent="0.2">
      <c r="A36" s="194" t="s">
        <v>97</v>
      </c>
      <c r="B36" s="195" t="s">
        <v>291</v>
      </c>
      <c r="C36" s="184" t="s">
        <v>351</v>
      </c>
    </row>
    <row r="37" spans="1:3" x14ac:dyDescent="0.2">
      <c r="A37" s="189" t="s">
        <v>380</v>
      </c>
      <c r="B37" s="190">
        <v>23110</v>
      </c>
      <c r="C37" s="191" t="s">
        <v>32</v>
      </c>
    </row>
    <row r="38" spans="1:3" x14ac:dyDescent="0.2">
      <c r="A38" s="189" t="s">
        <v>381</v>
      </c>
      <c r="B38" s="190">
        <v>30021</v>
      </c>
      <c r="C38" s="192" t="s">
        <v>354</v>
      </c>
    </row>
    <row r="39" spans="1:3" x14ac:dyDescent="0.2">
      <c r="A39" s="189" t="s">
        <v>382</v>
      </c>
      <c r="B39" s="190">
        <v>30022</v>
      </c>
      <c r="C39" s="192" t="s">
        <v>354</v>
      </c>
    </row>
    <row r="40" spans="1:3" x14ac:dyDescent="0.2">
      <c r="A40" s="189" t="s">
        <v>383</v>
      </c>
      <c r="B40" s="190">
        <v>30023</v>
      </c>
      <c r="C40" s="192" t="s">
        <v>354</v>
      </c>
    </row>
    <row r="41" spans="1:3" x14ac:dyDescent="0.2">
      <c r="A41" s="189" t="s">
        <v>384</v>
      </c>
      <c r="B41" s="190">
        <v>16010</v>
      </c>
      <c r="C41" s="191" t="s">
        <v>32</v>
      </c>
    </row>
    <row r="42" spans="1:3" x14ac:dyDescent="0.2">
      <c r="A42" s="194" t="s">
        <v>99</v>
      </c>
      <c r="B42" s="195" t="s">
        <v>98</v>
      </c>
      <c r="C42" s="184" t="s">
        <v>351</v>
      </c>
    </row>
    <row r="43" spans="1:3" x14ac:dyDescent="0.2">
      <c r="A43" s="194" t="s">
        <v>101</v>
      </c>
      <c r="B43" s="195" t="s">
        <v>100</v>
      </c>
      <c r="C43" s="184" t="s">
        <v>351</v>
      </c>
    </row>
    <row r="44" spans="1:3" x14ac:dyDescent="0.2">
      <c r="A44" s="194" t="s">
        <v>103</v>
      </c>
      <c r="B44" s="195" t="s">
        <v>102</v>
      </c>
      <c r="C44" s="184" t="s">
        <v>351</v>
      </c>
    </row>
    <row r="45" spans="1:3" x14ac:dyDescent="0.2">
      <c r="A45" s="194" t="s">
        <v>105</v>
      </c>
      <c r="B45" s="195" t="s">
        <v>104</v>
      </c>
      <c r="C45" s="184" t="s">
        <v>351</v>
      </c>
    </row>
    <row r="46" spans="1:3" x14ac:dyDescent="0.2">
      <c r="A46" s="189" t="s">
        <v>385</v>
      </c>
      <c r="B46" s="177" t="s">
        <v>386</v>
      </c>
      <c r="C46" s="191" t="s">
        <v>32</v>
      </c>
    </row>
    <row r="47" spans="1:3" x14ac:dyDescent="0.2">
      <c r="A47" s="189" t="s">
        <v>387</v>
      </c>
      <c r="B47" s="177" t="s">
        <v>388</v>
      </c>
      <c r="C47" s="191" t="s">
        <v>32</v>
      </c>
    </row>
    <row r="48" spans="1:3" ht="25.5" x14ac:dyDescent="0.2">
      <c r="A48" s="189" t="s">
        <v>389</v>
      </c>
      <c r="B48" s="177" t="s">
        <v>390</v>
      </c>
      <c r="C48" s="191" t="s">
        <v>32</v>
      </c>
    </row>
    <row r="49" spans="1:3" x14ac:dyDescent="0.2">
      <c r="A49" s="189" t="s">
        <v>391</v>
      </c>
      <c r="B49" s="177" t="s">
        <v>392</v>
      </c>
      <c r="C49" s="191" t="s">
        <v>32</v>
      </c>
    </row>
    <row r="50" spans="1:3" x14ac:dyDescent="0.2">
      <c r="A50" s="189" t="s">
        <v>393</v>
      </c>
      <c r="B50" s="190">
        <v>27006</v>
      </c>
      <c r="C50" s="191" t="s">
        <v>32</v>
      </c>
    </row>
    <row r="51" spans="1:3" x14ac:dyDescent="0.2">
      <c r="A51" s="189" t="s">
        <v>394</v>
      </c>
      <c r="B51" s="190">
        <v>27007</v>
      </c>
      <c r="C51" s="191" t="s">
        <v>32</v>
      </c>
    </row>
    <row r="52" spans="1:3" x14ac:dyDescent="0.2">
      <c r="A52" s="189" t="s">
        <v>395</v>
      </c>
      <c r="B52" s="177" t="s">
        <v>396</v>
      </c>
      <c r="C52" s="191" t="s">
        <v>32</v>
      </c>
    </row>
    <row r="53" spans="1:3" x14ac:dyDescent="0.2">
      <c r="A53" s="189" t="s">
        <v>397</v>
      </c>
      <c r="B53" s="190">
        <v>24510</v>
      </c>
      <c r="C53" s="191" t="s">
        <v>32</v>
      </c>
    </row>
    <row r="54" spans="1:3" x14ac:dyDescent="0.2">
      <c r="A54" s="189" t="s">
        <v>398</v>
      </c>
      <c r="B54" s="190">
        <v>24540</v>
      </c>
      <c r="C54" s="191" t="s">
        <v>32</v>
      </c>
    </row>
    <row r="55" spans="1:3" x14ac:dyDescent="0.2">
      <c r="A55" s="189" t="s">
        <v>399</v>
      </c>
      <c r="B55" s="190">
        <v>23120</v>
      </c>
      <c r="C55" s="191" t="s">
        <v>32</v>
      </c>
    </row>
    <row r="56" spans="1:3" x14ac:dyDescent="0.2">
      <c r="A56" s="189" t="s">
        <v>400</v>
      </c>
      <c r="B56" s="190">
        <v>29010</v>
      </c>
      <c r="C56" s="191" t="s">
        <v>32</v>
      </c>
    </row>
    <row r="57" spans="1:3" x14ac:dyDescent="0.2">
      <c r="A57" s="182" t="s">
        <v>401</v>
      </c>
      <c r="B57" s="183" t="s">
        <v>402</v>
      </c>
      <c r="C57" s="182" t="s">
        <v>358</v>
      </c>
    </row>
    <row r="58" spans="1:3" x14ac:dyDescent="0.2">
      <c r="A58" s="189" t="s">
        <v>403</v>
      </c>
      <c r="B58" s="190">
        <v>47010</v>
      </c>
      <c r="C58" s="191" t="s">
        <v>32</v>
      </c>
    </row>
    <row r="59" spans="1:3" x14ac:dyDescent="0.2">
      <c r="A59" s="189" t="s">
        <v>404</v>
      </c>
      <c r="B59" s="190">
        <v>25010</v>
      </c>
      <c r="C59" s="191" t="s">
        <v>32</v>
      </c>
    </row>
    <row r="60" spans="1:3" x14ac:dyDescent="0.2">
      <c r="A60" s="189" t="s">
        <v>405</v>
      </c>
      <c r="B60" s="190">
        <v>12011</v>
      </c>
      <c r="C60" s="191" t="s">
        <v>32</v>
      </c>
    </row>
    <row r="61" spans="1:3" x14ac:dyDescent="0.2">
      <c r="A61" s="189" t="s">
        <v>406</v>
      </c>
      <c r="B61" s="190">
        <v>25020</v>
      </c>
      <c r="C61" s="191" t="s">
        <v>32</v>
      </c>
    </row>
    <row r="62" spans="1:3" x14ac:dyDescent="0.2">
      <c r="A62" s="189" t="s">
        <v>407</v>
      </c>
      <c r="B62" s="177" t="s">
        <v>408</v>
      </c>
      <c r="C62" s="191" t="s">
        <v>32</v>
      </c>
    </row>
    <row r="63" spans="1:3" x14ac:dyDescent="0.2">
      <c r="A63" s="189" t="s">
        <v>409</v>
      </c>
      <c r="B63" s="190">
        <v>31020</v>
      </c>
      <c r="C63" s="191" t="s">
        <v>32</v>
      </c>
    </row>
    <row r="64" spans="1:3" x14ac:dyDescent="0.2">
      <c r="A64" s="189" t="s">
        <v>410</v>
      </c>
      <c r="B64" s="190">
        <v>31030</v>
      </c>
      <c r="C64" s="191" t="s">
        <v>32</v>
      </c>
    </row>
    <row r="65" spans="1:3" x14ac:dyDescent="0.2">
      <c r="A65" s="176" t="s">
        <v>411</v>
      </c>
      <c r="B65" s="190">
        <v>99025</v>
      </c>
      <c r="C65" s="191" t="s">
        <v>32</v>
      </c>
    </row>
    <row r="66" spans="1:3" x14ac:dyDescent="0.2">
      <c r="A66" s="189" t="s">
        <v>412</v>
      </c>
      <c r="B66" s="190">
        <v>23125</v>
      </c>
      <c r="C66" s="191" t="s">
        <v>32</v>
      </c>
    </row>
    <row r="67" spans="1:3" x14ac:dyDescent="0.2">
      <c r="A67" s="189" t="s">
        <v>413</v>
      </c>
      <c r="B67" s="190">
        <v>28041</v>
      </c>
      <c r="C67" s="191" t="s">
        <v>32</v>
      </c>
    </row>
    <row r="68" spans="1:3" x14ac:dyDescent="0.2">
      <c r="A68" s="189" t="s">
        <v>414</v>
      </c>
      <c r="B68" s="190">
        <v>28042</v>
      </c>
      <c r="C68" s="191" t="s">
        <v>32</v>
      </c>
    </row>
    <row r="69" spans="1:3" x14ac:dyDescent="0.2">
      <c r="A69" s="189" t="s">
        <v>415</v>
      </c>
      <c r="B69" s="190">
        <v>28043</v>
      </c>
      <c r="C69" s="191" t="s">
        <v>32</v>
      </c>
    </row>
    <row r="70" spans="1:3" x14ac:dyDescent="0.2">
      <c r="A70" s="189" t="s">
        <v>416</v>
      </c>
      <c r="B70" s="190">
        <v>23130</v>
      </c>
      <c r="C70" s="191" t="s">
        <v>32</v>
      </c>
    </row>
    <row r="71" spans="1:3" x14ac:dyDescent="0.2">
      <c r="A71" s="189" t="s">
        <v>417</v>
      </c>
      <c r="B71" s="190">
        <v>23140</v>
      </c>
      <c r="C71" s="191" t="s">
        <v>32</v>
      </c>
    </row>
    <row r="72" spans="1:3" x14ac:dyDescent="0.2">
      <c r="A72" s="189" t="s">
        <v>418</v>
      </c>
      <c r="B72" s="190">
        <v>30030</v>
      </c>
      <c r="C72" s="192" t="s">
        <v>354</v>
      </c>
    </row>
    <row r="73" spans="1:3" x14ac:dyDescent="0.2">
      <c r="A73" s="189" t="s">
        <v>419</v>
      </c>
      <c r="B73" s="190">
        <v>24550</v>
      </c>
      <c r="C73" s="182" t="s">
        <v>358</v>
      </c>
    </row>
    <row r="74" spans="1:3" x14ac:dyDescent="0.2">
      <c r="A74" s="176" t="s">
        <v>420</v>
      </c>
      <c r="B74" s="190">
        <v>99030</v>
      </c>
      <c r="C74" s="178" t="s">
        <v>344</v>
      </c>
    </row>
    <row r="75" spans="1:3" ht="25.5" x14ac:dyDescent="0.2">
      <c r="A75" s="189" t="s">
        <v>421</v>
      </c>
      <c r="B75" s="190">
        <v>12012</v>
      </c>
      <c r="C75" s="191" t="s">
        <v>32</v>
      </c>
    </row>
    <row r="76" spans="1:3" x14ac:dyDescent="0.2">
      <c r="A76" s="189" t="s">
        <v>422</v>
      </c>
      <c r="B76" s="190">
        <v>12015</v>
      </c>
      <c r="C76" s="191" t="s">
        <v>32</v>
      </c>
    </row>
    <row r="77" spans="1:3" x14ac:dyDescent="0.2">
      <c r="A77" s="194" t="s">
        <v>107</v>
      </c>
      <c r="B77" s="195" t="s">
        <v>106</v>
      </c>
      <c r="C77" s="196" t="s">
        <v>346</v>
      </c>
    </row>
    <row r="78" spans="1:3" x14ac:dyDescent="0.2">
      <c r="A78" s="194" t="s">
        <v>109</v>
      </c>
      <c r="B78" s="195" t="s">
        <v>108</v>
      </c>
      <c r="C78" s="196" t="s">
        <v>346</v>
      </c>
    </row>
    <row r="79" spans="1:3" x14ac:dyDescent="0.2">
      <c r="A79" s="194" t="s">
        <v>111</v>
      </c>
      <c r="B79" s="195" t="s">
        <v>110</v>
      </c>
      <c r="C79" s="196" t="s">
        <v>346</v>
      </c>
    </row>
    <row r="80" spans="1:3" ht="38.25" x14ac:dyDescent="0.2">
      <c r="A80" s="189" t="s">
        <v>423</v>
      </c>
      <c r="B80" s="190">
        <v>47020</v>
      </c>
      <c r="C80" s="191" t="s">
        <v>32</v>
      </c>
    </row>
    <row r="81" spans="1:3" x14ac:dyDescent="0.2">
      <c r="A81" s="189" t="s">
        <v>424</v>
      </c>
      <c r="B81" s="190">
        <v>24570</v>
      </c>
      <c r="C81" s="182" t="s">
        <v>358</v>
      </c>
    </row>
    <row r="82" spans="1:3" x14ac:dyDescent="0.2">
      <c r="A82" s="189" t="s">
        <v>425</v>
      </c>
      <c r="B82" s="190">
        <v>24580</v>
      </c>
      <c r="C82" s="182" t="s">
        <v>358</v>
      </c>
    </row>
    <row r="83" spans="1:3" x14ac:dyDescent="0.2">
      <c r="A83" s="189" t="s">
        <v>426</v>
      </c>
      <c r="B83" s="177" t="s">
        <v>427</v>
      </c>
      <c r="C83" s="191" t="s">
        <v>32</v>
      </c>
    </row>
    <row r="84" spans="1:3" x14ac:dyDescent="0.2">
      <c r="A84" s="189" t="s">
        <v>428</v>
      </c>
      <c r="B84" s="190">
        <v>24610</v>
      </c>
      <c r="C84" s="182" t="s">
        <v>358</v>
      </c>
    </row>
    <row r="85" spans="1:3" x14ac:dyDescent="0.2">
      <c r="A85" s="189" t="s">
        <v>429</v>
      </c>
      <c r="B85" s="190">
        <v>30040</v>
      </c>
      <c r="C85" s="192" t="s">
        <v>354</v>
      </c>
    </row>
    <row r="86" spans="1:3" x14ac:dyDescent="0.2">
      <c r="A86" s="189" t="s">
        <v>430</v>
      </c>
      <c r="B86" s="190">
        <v>11030</v>
      </c>
      <c r="C86" s="191" t="s">
        <v>32</v>
      </c>
    </row>
    <row r="87" spans="1:3" x14ac:dyDescent="0.2">
      <c r="A87" s="176" t="s">
        <v>431</v>
      </c>
      <c r="B87" s="177" t="s">
        <v>432</v>
      </c>
      <c r="C87" s="178" t="s">
        <v>344</v>
      </c>
    </row>
    <row r="88" spans="1:3" ht="25.5" x14ac:dyDescent="0.2">
      <c r="A88" s="189" t="s">
        <v>433</v>
      </c>
      <c r="B88" s="190">
        <v>15050</v>
      </c>
      <c r="C88" s="193" t="s">
        <v>348</v>
      </c>
    </row>
    <row r="89" spans="1:3" x14ac:dyDescent="0.2">
      <c r="A89" s="189" t="s">
        <v>247</v>
      </c>
      <c r="B89" s="190">
        <v>14041</v>
      </c>
      <c r="C89" s="193" t="s">
        <v>348</v>
      </c>
    </row>
    <row r="90" spans="1:3" x14ac:dyDescent="0.2">
      <c r="A90" s="189" t="s">
        <v>248</v>
      </c>
      <c r="B90" s="190">
        <v>14042</v>
      </c>
      <c r="C90" s="193" t="s">
        <v>348</v>
      </c>
    </row>
    <row r="91" spans="1:3" x14ac:dyDescent="0.2">
      <c r="A91" s="189" t="s">
        <v>249</v>
      </c>
      <c r="B91" s="190">
        <v>14043</v>
      </c>
      <c r="C91" s="193" t="s">
        <v>348</v>
      </c>
    </row>
    <row r="92" spans="1:3" x14ac:dyDescent="0.2">
      <c r="A92" s="189" t="s">
        <v>250</v>
      </c>
      <c r="B92" s="190">
        <v>14044</v>
      </c>
      <c r="C92" s="193" t="s">
        <v>348</v>
      </c>
    </row>
    <row r="93" spans="1:3" x14ac:dyDescent="0.2">
      <c r="A93" s="189" t="s">
        <v>251</v>
      </c>
      <c r="B93" s="190">
        <v>14045</v>
      </c>
      <c r="C93" s="193" t="s">
        <v>348</v>
      </c>
    </row>
    <row r="94" spans="1:3" x14ac:dyDescent="0.2">
      <c r="A94" s="189" t="s">
        <v>112</v>
      </c>
      <c r="B94" s="190">
        <v>14071</v>
      </c>
      <c r="C94" s="193" t="s">
        <v>348</v>
      </c>
    </row>
    <row r="95" spans="1:3" x14ac:dyDescent="0.2">
      <c r="A95" s="189" t="s">
        <v>113</v>
      </c>
      <c r="B95" s="190">
        <v>14072</v>
      </c>
      <c r="C95" s="193" t="s">
        <v>348</v>
      </c>
    </row>
    <row r="96" spans="1:3" x14ac:dyDescent="0.2">
      <c r="A96" s="189" t="s">
        <v>114</v>
      </c>
      <c r="B96" s="190">
        <v>14073</v>
      </c>
      <c r="C96" s="193" t="s">
        <v>348</v>
      </c>
    </row>
    <row r="97" spans="1:3" x14ac:dyDescent="0.2">
      <c r="A97" s="189" t="s">
        <v>115</v>
      </c>
      <c r="B97" s="190">
        <v>14074</v>
      </c>
      <c r="C97" s="193" t="s">
        <v>348</v>
      </c>
    </row>
    <row r="98" spans="1:3" x14ac:dyDescent="0.2">
      <c r="A98" s="189" t="s">
        <v>434</v>
      </c>
      <c r="B98" s="190">
        <v>14101</v>
      </c>
      <c r="C98" s="193" t="s">
        <v>348</v>
      </c>
    </row>
    <row r="99" spans="1:3" x14ac:dyDescent="0.2">
      <c r="A99" s="189" t="s">
        <v>435</v>
      </c>
      <c r="B99" s="190">
        <v>14102</v>
      </c>
      <c r="C99" s="193" t="s">
        <v>348</v>
      </c>
    </row>
    <row r="100" spans="1:3" x14ac:dyDescent="0.2">
      <c r="A100" s="189" t="s">
        <v>436</v>
      </c>
      <c r="B100" s="190">
        <v>14103</v>
      </c>
      <c r="C100" s="193" t="s">
        <v>348</v>
      </c>
    </row>
    <row r="101" spans="1:3" x14ac:dyDescent="0.2">
      <c r="A101" s="189" t="s">
        <v>437</v>
      </c>
      <c r="B101" s="177" t="s">
        <v>438</v>
      </c>
      <c r="C101" s="191" t="s">
        <v>32</v>
      </c>
    </row>
    <row r="102" spans="1:3" x14ac:dyDescent="0.2">
      <c r="A102" s="189" t="s">
        <v>439</v>
      </c>
      <c r="B102" s="177" t="s">
        <v>440</v>
      </c>
      <c r="C102" s="191" t="s">
        <v>32</v>
      </c>
    </row>
    <row r="103" spans="1:3" ht="38.25" x14ac:dyDescent="0.2">
      <c r="A103" s="189" t="s">
        <v>441</v>
      </c>
      <c r="B103" s="190">
        <v>47021</v>
      </c>
      <c r="C103" s="191" t="s">
        <v>32</v>
      </c>
    </row>
    <row r="104" spans="1:3" x14ac:dyDescent="0.2">
      <c r="A104" s="189" t="s">
        <v>442</v>
      </c>
      <c r="B104" s="190">
        <v>27008</v>
      </c>
      <c r="C104" s="191" t="s">
        <v>32</v>
      </c>
    </row>
    <row r="105" spans="1:3" x14ac:dyDescent="0.2">
      <c r="A105" s="194" t="s">
        <v>116</v>
      </c>
      <c r="B105" s="195" t="s">
        <v>292</v>
      </c>
      <c r="C105" s="184" t="s">
        <v>351</v>
      </c>
    </row>
    <row r="106" spans="1:3" ht="25.5" x14ac:dyDescent="0.2">
      <c r="A106" s="189" t="s">
        <v>443</v>
      </c>
      <c r="B106" s="190">
        <v>16030</v>
      </c>
      <c r="C106" s="178" t="s">
        <v>344</v>
      </c>
    </row>
    <row r="107" spans="1:3" x14ac:dyDescent="0.2">
      <c r="A107" s="176" t="s">
        <v>444</v>
      </c>
      <c r="B107" s="177" t="s">
        <v>445</v>
      </c>
      <c r="C107" s="178" t="s">
        <v>344</v>
      </c>
    </row>
    <row r="108" spans="1:3" x14ac:dyDescent="0.2">
      <c r="A108" s="189" t="s">
        <v>446</v>
      </c>
      <c r="B108" s="190">
        <v>27010</v>
      </c>
      <c r="C108" s="191" t="s">
        <v>32</v>
      </c>
    </row>
    <row r="109" spans="1:3" x14ac:dyDescent="0.2">
      <c r="A109" s="189" t="s">
        <v>447</v>
      </c>
      <c r="B109" s="190">
        <v>30051</v>
      </c>
      <c r="C109" s="192" t="s">
        <v>354</v>
      </c>
    </row>
    <row r="110" spans="1:3" x14ac:dyDescent="0.2">
      <c r="A110" s="189" t="s">
        <v>448</v>
      </c>
      <c r="B110" s="190">
        <v>30052</v>
      </c>
      <c r="C110" s="192" t="s">
        <v>354</v>
      </c>
    </row>
    <row r="111" spans="1:3" x14ac:dyDescent="0.2">
      <c r="A111" s="176" t="s">
        <v>449</v>
      </c>
      <c r="B111" s="177" t="s">
        <v>450</v>
      </c>
      <c r="C111" s="178" t="s">
        <v>344</v>
      </c>
    </row>
    <row r="112" spans="1:3" x14ac:dyDescent="0.2">
      <c r="A112" s="176" t="s">
        <v>451</v>
      </c>
      <c r="B112" s="177" t="s">
        <v>452</v>
      </c>
      <c r="C112" s="178" t="s">
        <v>344</v>
      </c>
    </row>
    <row r="113" spans="1:3" x14ac:dyDescent="0.2">
      <c r="A113" s="176" t="s">
        <v>453</v>
      </c>
      <c r="B113" s="177" t="s">
        <v>454</v>
      </c>
      <c r="C113" s="178" t="s">
        <v>344</v>
      </c>
    </row>
    <row r="114" spans="1:3" x14ac:dyDescent="0.2">
      <c r="A114" s="176" t="s">
        <v>311</v>
      </c>
      <c r="B114" s="177" t="s">
        <v>313</v>
      </c>
      <c r="C114" s="178" t="s">
        <v>344</v>
      </c>
    </row>
    <row r="115" spans="1:3" x14ac:dyDescent="0.2">
      <c r="A115" s="176" t="s">
        <v>312</v>
      </c>
      <c r="B115" s="177" t="s">
        <v>455</v>
      </c>
      <c r="C115" s="178" t="s">
        <v>344</v>
      </c>
    </row>
    <row r="116" spans="1:3" x14ac:dyDescent="0.2">
      <c r="A116" s="189" t="s">
        <v>456</v>
      </c>
      <c r="B116" s="190">
        <v>47030</v>
      </c>
      <c r="C116" s="191" t="s">
        <v>32</v>
      </c>
    </row>
    <row r="117" spans="1:3" x14ac:dyDescent="0.2">
      <c r="A117" s="189" t="s">
        <v>457</v>
      </c>
      <c r="B117" s="190">
        <v>12020</v>
      </c>
      <c r="C117" s="191" t="s">
        <v>32</v>
      </c>
    </row>
    <row r="118" spans="1:3" x14ac:dyDescent="0.2">
      <c r="A118" s="189" t="s">
        <v>458</v>
      </c>
      <c r="B118" s="190">
        <v>12025</v>
      </c>
      <c r="C118" s="182" t="s">
        <v>358</v>
      </c>
    </row>
    <row r="119" spans="1:3" x14ac:dyDescent="0.2">
      <c r="A119" s="176" t="s">
        <v>459</v>
      </c>
      <c r="B119" s="190">
        <v>99050</v>
      </c>
      <c r="C119" s="178" t="s">
        <v>344</v>
      </c>
    </row>
    <row r="120" spans="1:3" x14ac:dyDescent="0.2">
      <c r="A120" s="189" t="s">
        <v>460</v>
      </c>
      <c r="B120" s="190">
        <v>27030</v>
      </c>
      <c r="C120" s="191" t="s">
        <v>32</v>
      </c>
    </row>
    <row r="121" spans="1:3" x14ac:dyDescent="0.2">
      <c r="A121" s="189" t="s">
        <v>461</v>
      </c>
      <c r="B121" s="190">
        <v>27040</v>
      </c>
      <c r="C121" s="191" t="s">
        <v>32</v>
      </c>
    </row>
    <row r="122" spans="1:3" x14ac:dyDescent="0.2">
      <c r="A122" s="189" t="s">
        <v>462</v>
      </c>
      <c r="B122" s="177" t="s">
        <v>463</v>
      </c>
      <c r="C122" s="191" t="s">
        <v>32</v>
      </c>
    </row>
    <row r="123" spans="1:3" ht="25.5" x14ac:dyDescent="0.2">
      <c r="A123" s="176" t="s">
        <v>464</v>
      </c>
      <c r="B123" s="177" t="s">
        <v>465</v>
      </c>
      <c r="C123" s="178" t="s">
        <v>344</v>
      </c>
    </row>
    <row r="124" spans="1:3" x14ac:dyDescent="0.2">
      <c r="A124" s="189" t="s">
        <v>273</v>
      </c>
      <c r="B124" s="190">
        <v>47040</v>
      </c>
      <c r="C124" s="191" t="s">
        <v>32</v>
      </c>
    </row>
    <row r="125" spans="1:3" x14ac:dyDescent="0.2">
      <c r="A125" s="189" t="s">
        <v>274</v>
      </c>
      <c r="B125" s="190">
        <v>47041</v>
      </c>
      <c r="C125" s="191" t="s">
        <v>32</v>
      </c>
    </row>
    <row r="126" spans="1:3" ht="25.5" x14ac:dyDescent="0.2">
      <c r="A126" s="176" t="s">
        <v>466</v>
      </c>
      <c r="B126" s="177" t="s">
        <v>467</v>
      </c>
      <c r="C126" s="178" t="s">
        <v>344</v>
      </c>
    </row>
    <row r="127" spans="1:3" x14ac:dyDescent="0.2">
      <c r="A127" s="189" t="s">
        <v>300</v>
      </c>
      <c r="B127" s="190">
        <v>30061</v>
      </c>
      <c r="C127" s="192" t="s">
        <v>354</v>
      </c>
    </row>
    <row r="128" spans="1:3" x14ac:dyDescent="0.2">
      <c r="A128" s="189" t="s">
        <v>301</v>
      </c>
      <c r="B128" s="190">
        <v>30062</v>
      </c>
      <c r="C128" s="192" t="s">
        <v>354</v>
      </c>
    </row>
    <row r="129" spans="1:3" x14ac:dyDescent="0.2">
      <c r="A129" s="189" t="s">
        <v>302</v>
      </c>
      <c r="B129" s="190">
        <v>30063</v>
      </c>
      <c r="C129" s="192" t="s">
        <v>354</v>
      </c>
    </row>
    <row r="130" spans="1:3" x14ac:dyDescent="0.2">
      <c r="A130" s="189" t="s">
        <v>303</v>
      </c>
      <c r="B130" s="190">
        <v>30064</v>
      </c>
      <c r="C130" s="192" t="s">
        <v>354</v>
      </c>
    </row>
    <row r="131" spans="1:3" x14ac:dyDescent="0.2">
      <c r="A131" s="189" t="s">
        <v>468</v>
      </c>
      <c r="B131" s="190">
        <v>31043</v>
      </c>
      <c r="C131" s="191" t="s">
        <v>32</v>
      </c>
    </row>
    <row r="132" spans="1:3" x14ac:dyDescent="0.2">
      <c r="A132" s="189" t="s">
        <v>469</v>
      </c>
      <c r="B132" s="190">
        <v>16040</v>
      </c>
      <c r="C132" s="191" t="s">
        <v>32</v>
      </c>
    </row>
    <row r="133" spans="1:3" ht="38.25" x14ac:dyDescent="0.2">
      <c r="A133" s="176" t="s">
        <v>470</v>
      </c>
      <c r="B133" s="177" t="s">
        <v>471</v>
      </c>
      <c r="C133" s="178" t="s">
        <v>344</v>
      </c>
    </row>
    <row r="134" spans="1:3" x14ac:dyDescent="0.2">
      <c r="A134" s="189" t="s">
        <v>472</v>
      </c>
      <c r="B134" s="190">
        <v>15060</v>
      </c>
      <c r="C134" s="193" t="s">
        <v>348</v>
      </c>
    </row>
    <row r="135" spans="1:3" x14ac:dyDescent="0.2">
      <c r="A135" s="189" t="s">
        <v>473</v>
      </c>
      <c r="B135" s="190">
        <v>12030</v>
      </c>
      <c r="C135" s="182" t="s">
        <v>358</v>
      </c>
    </row>
    <row r="136" spans="1:3" ht="25.5" x14ac:dyDescent="0.2">
      <c r="A136" s="189" t="s">
        <v>474</v>
      </c>
      <c r="B136" s="190">
        <v>47050</v>
      </c>
      <c r="C136" s="191" t="s">
        <v>32</v>
      </c>
    </row>
    <row r="137" spans="1:3" x14ac:dyDescent="0.2">
      <c r="A137" s="189" t="s">
        <v>264</v>
      </c>
      <c r="B137" s="190">
        <v>23160</v>
      </c>
      <c r="C137" s="191" t="s">
        <v>32</v>
      </c>
    </row>
    <row r="138" spans="1:3" x14ac:dyDescent="0.2">
      <c r="A138" s="189" t="s">
        <v>475</v>
      </c>
      <c r="B138" s="190">
        <v>12035</v>
      </c>
      <c r="C138" s="182" t="s">
        <v>358</v>
      </c>
    </row>
    <row r="139" spans="1:3" x14ac:dyDescent="0.2">
      <c r="A139" s="189" t="s">
        <v>476</v>
      </c>
      <c r="B139" s="190">
        <v>23181</v>
      </c>
      <c r="C139" s="192" t="s">
        <v>354</v>
      </c>
    </row>
    <row r="140" spans="1:3" x14ac:dyDescent="0.2">
      <c r="A140" s="189" t="s">
        <v>477</v>
      </c>
      <c r="B140" s="190">
        <v>23182</v>
      </c>
      <c r="C140" s="192" t="s">
        <v>354</v>
      </c>
    </row>
    <row r="141" spans="1:3" x14ac:dyDescent="0.2">
      <c r="A141" s="189" t="s">
        <v>478</v>
      </c>
      <c r="B141" s="190">
        <v>23183</v>
      </c>
      <c r="C141" s="192" t="s">
        <v>354</v>
      </c>
    </row>
    <row r="142" spans="1:3" x14ac:dyDescent="0.2">
      <c r="A142" s="189" t="s">
        <v>479</v>
      </c>
      <c r="B142" s="177" t="s">
        <v>480</v>
      </c>
      <c r="C142" s="191" t="s">
        <v>32</v>
      </c>
    </row>
    <row r="143" spans="1:3" x14ac:dyDescent="0.2">
      <c r="A143" s="189" t="s">
        <v>481</v>
      </c>
      <c r="B143" s="190">
        <v>11060</v>
      </c>
      <c r="C143" s="191" t="s">
        <v>32</v>
      </c>
    </row>
    <row r="144" spans="1:3" x14ac:dyDescent="0.2">
      <c r="A144" s="189" t="s">
        <v>482</v>
      </c>
      <c r="B144" s="190">
        <v>23210</v>
      </c>
      <c r="C144" s="191" t="s">
        <v>32</v>
      </c>
    </row>
    <row r="145" spans="1:3" x14ac:dyDescent="0.2">
      <c r="A145" s="189" t="s">
        <v>483</v>
      </c>
      <c r="B145" s="190">
        <v>23220</v>
      </c>
      <c r="C145" s="191" t="s">
        <v>32</v>
      </c>
    </row>
    <row r="146" spans="1:3" x14ac:dyDescent="0.2">
      <c r="A146" s="176" t="s">
        <v>484</v>
      </c>
      <c r="B146" s="190">
        <v>99095</v>
      </c>
      <c r="C146" s="182" t="s">
        <v>358</v>
      </c>
    </row>
    <row r="147" spans="1:3" x14ac:dyDescent="0.2">
      <c r="A147" s="189" t="s">
        <v>485</v>
      </c>
      <c r="B147" s="190">
        <v>12040</v>
      </c>
      <c r="C147" s="182" t="s">
        <v>358</v>
      </c>
    </row>
    <row r="148" spans="1:3" x14ac:dyDescent="0.2">
      <c r="A148" s="189" t="s">
        <v>486</v>
      </c>
      <c r="B148" s="190">
        <v>47060</v>
      </c>
      <c r="C148" s="191" t="s">
        <v>32</v>
      </c>
    </row>
    <row r="149" spans="1:3" x14ac:dyDescent="0.2">
      <c r="A149" s="194" t="s">
        <v>118</v>
      </c>
      <c r="B149" s="195" t="s">
        <v>117</v>
      </c>
      <c r="C149" s="196" t="s">
        <v>346</v>
      </c>
    </row>
    <row r="150" spans="1:3" x14ac:dyDescent="0.2">
      <c r="A150" s="194" t="s">
        <v>120</v>
      </c>
      <c r="B150" s="195" t="s">
        <v>119</v>
      </c>
      <c r="C150" s="196" t="s">
        <v>346</v>
      </c>
    </row>
    <row r="151" spans="1:3" x14ac:dyDescent="0.2">
      <c r="A151" s="194" t="s">
        <v>122</v>
      </c>
      <c r="B151" s="195" t="s">
        <v>121</v>
      </c>
      <c r="C151" s="196" t="s">
        <v>346</v>
      </c>
    </row>
    <row r="152" spans="1:3" x14ac:dyDescent="0.2">
      <c r="A152" s="194" t="s">
        <v>124</v>
      </c>
      <c r="B152" s="195" t="s">
        <v>123</v>
      </c>
      <c r="C152" s="196" t="s">
        <v>346</v>
      </c>
    </row>
    <row r="153" spans="1:3" x14ac:dyDescent="0.2">
      <c r="A153" s="194" t="s">
        <v>126</v>
      </c>
      <c r="B153" s="195" t="s">
        <v>125</v>
      </c>
      <c r="C153" s="196" t="s">
        <v>346</v>
      </c>
    </row>
    <row r="154" spans="1:3" x14ac:dyDescent="0.2">
      <c r="A154" s="194" t="s">
        <v>241</v>
      </c>
      <c r="B154" s="195" t="s">
        <v>127</v>
      </c>
      <c r="C154" s="196" t="s">
        <v>346</v>
      </c>
    </row>
    <row r="155" spans="1:3" x14ac:dyDescent="0.2">
      <c r="A155" s="194" t="s">
        <v>129</v>
      </c>
      <c r="B155" s="195" t="s">
        <v>128</v>
      </c>
      <c r="C155" s="196" t="s">
        <v>346</v>
      </c>
    </row>
    <row r="156" spans="1:3" x14ac:dyDescent="0.2">
      <c r="A156" s="194" t="s">
        <v>131</v>
      </c>
      <c r="B156" s="195" t="s">
        <v>130</v>
      </c>
      <c r="C156" s="196" t="s">
        <v>346</v>
      </c>
    </row>
    <row r="157" spans="1:3" x14ac:dyDescent="0.2">
      <c r="A157" s="194" t="s">
        <v>133</v>
      </c>
      <c r="B157" s="195" t="s">
        <v>132</v>
      </c>
      <c r="C157" s="196" t="s">
        <v>346</v>
      </c>
    </row>
    <row r="158" spans="1:3" x14ac:dyDescent="0.2">
      <c r="A158" s="194" t="s">
        <v>242</v>
      </c>
      <c r="B158" s="195" t="s">
        <v>134</v>
      </c>
      <c r="C158" s="196" t="s">
        <v>346</v>
      </c>
    </row>
    <row r="159" spans="1:3" x14ac:dyDescent="0.2">
      <c r="A159" s="194" t="s">
        <v>136</v>
      </c>
      <c r="B159" s="195" t="s">
        <v>135</v>
      </c>
      <c r="C159" s="196" t="s">
        <v>346</v>
      </c>
    </row>
    <row r="160" spans="1:3" x14ac:dyDescent="0.2">
      <c r="A160" s="194" t="s">
        <v>138</v>
      </c>
      <c r="B160" s="195" t="s">
        <v>137</v>
      </c>
      <c r="C160" s="196" t="s">
        <v>346</v>
      </c>
    </row>
    <row r="161" spans="1:3" x14ac:dyDescent="0.2">
      <c r="A161" s="194" t="s">
        <v>140</v>
      </c>
      <c r="B161" s="195" t="s">
        <v>139</v>
      </c>
      <c r="C161" s="196" t="s">
        <v>346</v>
      </c>
    </row>
    <row r="162" spans="1:3" x14ac:dyDescent="0.2">
      <c r="A162" s="194" t="s">
        <v>243</v>
      </c>
      <c r="B162" s="195" t="s">
        <v>141</v>
      </c>
      <c r="C162" s="196" t="s">
        <v>346</v>
      </c>
    </row>
    <row r="163" spans="1:3" x14ac:dyDescent="0.2">
      <c r="A163" s="194" t="s">
        <v>143</v>
      </c>
      <c r="B163" s="195" t="s">
        <v>142</v>
      </c>
      <c r="C163" s="196" t="s">
        <v>346</v>
      </c>
    </row>
    <row r="164" spans="1:3" x14ac:dyDescent="0.2">
      <c r="A164" s="194" t="s">
        <v>145</v>
      </c>
      <c r="B164" s="195" t="s">
        <v>144</v>
      </c>
      <c r="C164" s="196" t="s">
        <v>346</v>
      </c>
    </row>
    <row r="165" spans="1:3" x14ac:dyDescent="0.2">
      <c r="A165" s="194" t="s">
        <v>147</v>
      </c>
      <c r="B165" s="195" t="s">
        <v>146</v>
      </c>
      <c r="C165" s="196" t="s">
        <v>346</v>
      </c>
    </row>
    <row r="166" spans="1:3" x14ac:dyDescent="0.2">
      <c r="A166" s="194" t="s">
        <v>149</v>
      </c>
      <c r="B166" s="195" t="s">
        <v>148</v>
      </c>
      <c r="C166" s="196" t="s">
        <v>346</v>
      </c>
    </row>
    <row r="167" spans="1:3" x14ac:dyDescent="0.2">
      <c r="A167" s="194" t="s">
        <v>151</v>
      </c>
      <c r="B167" s="195" t="s">
        <v>150</v>
      </c>
      <c r="C167" s="196" t="s">
        <v>346</v>
      </c>
    </row>
    <row r="168" spans="1:3" x14ac:dyDescent="0.2">
      <c r="A168" s="194" t="s">
        <v>153</v>
      </c>
      <c r="B168" s="195" t="s">
        <v>152</v>
      </c>
      <c r="C168" s="196" t="s">
        <v>346</v>
      </c>
    </row>
    <row r="169" spans="1:3" x14ac:dyDescent="0.2">
      <c r="A169" s="182" t="s">
        <v>487</v>
      </c>
      <c r="B169" s="183" t="s">
        <v>488</v>
      </c>
      <c r="C169" s="196" t="s">
        <v>346</v>
      </c>
    </row>
    <row r="170" spans="1:3" x14ac:dyDescent="0.2">
      <c r="A170" s="182" t="s">
        <v>489</v>
      </c>
      <c r="B170" s="183" t="s">
        <v>490</v>
      </c>
      <c r="C170" s="196" t="s">
        <v>346</v>
      </c>
    </row>
    <row r="171" spans="1:3" x14ac:dyDescent="0.2">
      <c r="A171" s="182" t="s">
        <v>491</v>
      </c>
      <c r="B171" s="183" t="s">
        <v>492</v>
      </c>
      <c r="C171" s="196" t="s">
        <v>346</v>
      </c>
    </row>
    <row r="172" spans="1:3" x14ac:dyDescent="0.2">
      <c r="A172" s="182" t="s">
        <v>493</v>
      </c>
      <c r="B172" s="183" t="s">
        <v>494</v>
      </c>
      <c r="C172" s="196" t="s">
        <v>346</v>
      </c>
    </row>
    <row r="173" spans="1:3" x14ac:dyDescent="0.2">
      <c r="A173" s="182" t="s">
        <v>495</v>
      </c>
      <c r="B173" s="183" t="s">
        <v>496</v>
      </c>
      <c r="C173" s="196" t="s">
        <v>346</v>
      </c>
    </row>
    <row r="174" spans="1:3" x14ac:dyDescent="0.2">
      <c r="A174" s="194" t="s">
        <v>155</v>
      </c>
      <c r="B174" s="195" t="s">
        <v>154</v>
      </c>
      <c r="C174" s="196" t="s">
        <v>346</v>
      </c>
    </row>
    <row r="175" spans="1:3" x14ac:dyDescent="0.2">
      <c r="A175" s="194" t="s">
        <v>157</v>
      </c>
      <c r="B175" s="195" t="s">
        <v>156</v>
      </c>
      <c r="C175" s="196" t="s">
        <v>346</v>
      </c>
    </row>
    <row r="176" spans="1:3" x14ac:dyDescent="0.2">
      <c r="A176" s="194" t="s">
        <v>159</v>
      </c>
      <c r="B176" s="195" t="s">
        <v>158</v>
      </c>
      <c r="C176" s="196" t="s">
        <v>346</v>
      </c>
    </row>
    <row r="177" spans="1:3" x14ac:dyDescent="0.2">
      <c r="A177" s="194" t="s">
        <v>161</v>
      </c>
      <c r="B177" s="195" t="s">
        <v>160</v>
      </c>
      <c r="C177" s="196" t="s">
        <v>346</v>
      </c>
    </row>
    <row r="178" spans="1:3" x14ac:dyDescent="0.2">
      <c r="A178" s="194" t="s">
        <v>163</v>
      </c>
      <c r="B178" s="195" t="s">
        <v>162</v>
      </c>
      <c r="C178" s="196" t="s">
        <v>346</v>
      </c>
    </row>
    <row r="179" spans="1:3" x14ac:dyDescent="0.2">
      <c r="A179" s="194" t="s">
        <v>165</v>
      </c>
      <c r="B179" s="195" t="s">
        <v>164</v>
      </c>
      <c r="C179" s="196" t="s">
        <v>346</v>
      </c>
    </row>
    <row r="180" spans="1:3" x14ac:dyDescent="0.2">
      <c r="A180" s="194" t="s">
        <v>167</v>
      </c>
      <c r="B180" s="195" t="s">
        <v>166</v>
      </c>
      <c r="C180" s="196" t="s">
        <v>346</v>
      </c>
    </row>
    <row r="181" spans="1:3" x14ac:dyDescent="0.2">
      <c r="A181" s="194" t="s">
        <v>169</v>
      </c>
      <c r="B181" s="195" t="s">
        <v>168</v>
      </c>
      <c r="C181" s="196" t="s">
        <v>346</v>
      </c>
    </row>
    <row r="182" spans="1:3" x14ac:dyDescent="0.2">
      <c r="A182" s="194" t="s">
        <v>171</v>
      </c>
      <c r="B182" s="195" t="s">
        <v>170</v>
      </c>
      <c r="C182" s="196" t="s">
        <v>346</v>
      </c>
    </row>
    <row r="183" spans="1:3" x14ac:dyDescent="0.2">
      <c r="A183" s="194" t="s">
        <v>173</v>
      </c>
      <c r="B183" s="195" t="s">
        <v>172</v>
      </c>
      <c r="C183" s="196" t="s">
        <v>346</v>
      </c>
    </row>
    <row r="184" spans="1:3" x14ac:dyDescent="0.2">
      <c r="A184" s="194" t="s">
        <v>175</v>
      </c>
      <c r="B184" s="195" t="s">
        <v>174</v>
      </c>
      <c r="C184" s="196" t="s">
        <v>346</v>
      </c>
    </row>
    <row r="185" spans="1:3" x14ac:dyDescent="0.2">
      <c r="A185" s="194" t="s">
        <v>177</v>
      </c>
      <c r="B185" s="195" t="s">
        <v>176</v>
      </c>
      <c r="C185" s="196" t="s">
        <v>346</v>
      </c>
    </row>
    <row r="186" spans="1:3" x14ac:dyDescent="0.2">
      <c r="A186" s="189" t="s">
        <v>497</v>
      </c>
      <c r="B186" s="190">
        <v>30081</v>
      </c>
      <c r="C186" s="192" t="s">
        <v>354</v>
      </c>
    </row>
    <row r="187" spans="1:3" x14ac:dyDescent="0.2">
      <c r="A187" s="189" t="s">
        <v>498</v>
      </c>
      <c r="B187" s="190">
        <v>30082</v>
      </c>
      <c r="C187" s="192" t="s">
        <v>354</v>
      </c>
    </row>
    <row r="188" spans="1:3" x14ac:dyDescent="0.2">
      <c r="A188" s="189" t="s">
        <v>499</v>
      </c>
      <c r="B188" s="190">
        <v>30083</v>
      </c>
      <c r="C188" s="192" t="s">
        <v>354</v>
      </c>
    </row>
    <row r="189" spans="1:3" x14ac:dyDescent="0.2">
      <c r="A189" s="189" t="s">
        <v>500</v>
      </c>
      <c r="B189" s="190">
        <v>30084</v>
      </c>
      <c r="C189" s="192" t="s">
        <v>354</v>
      </c>
    </row>
    <row r="190" spans="1:3" x14ac:dyDescent="0.2">
      <c r="A190" s="189" t="s">
        <v>501</v>
      </c>
      <c r="B190" s="190">
        <v>30085</v>
      </c>
      <c r="C190" s="192" t="s">
        <v>354</v>
      </c>
    </row>
    <row r="191" spans="1:3" x14ac:dyDescent="0.2">
      <c r="A191" s="189" t="s">
        <v>502</v>
      </c>
      <c r="B191" s="190">
        <v>30086</v>
      </c>
      <c r="C191" s="192" t="s">
        <v>354</v>
      </c>
    </row>
    <row r="192" spans="1:3" x14ac:dyDescent="0.2">
      <c r="A192" s="189" t="s">
        <v>503</v>
      </c>
      <c r="B192" s="190">
        <v>30090</v>
      </c>
      <c r="C192" s="192" t="s">
        <v>354</v>
      </c>
    </row>
    <row r="193" spans="1:3" x14ac:dyDescent="0.2">
      <c r="A193" s="182" t="s">
        <v>504</v>
      </c>
      <c r="B193" s="183" t="s">
        <v>505</v>
      </c>
      <c r="C193" s="178" t="s">
        <v>344</v>
      </c>
    </row>
    <row r="194" spans="1:3" x14ac:dyDescent="0.2">
      <c r="A194" s="189" t="s">
        <v>506</v>
      </c>
      <c r="B194" s="190">
        <v>30095</v>
      </c>
      <c r="C194" s="178" t="s">
        <v>344</v>
      </c>
    </row>
    <row r="195" spans="1:3" x14ac:dyDescent="0.2">
      <c r="A195" s="189" t="s">
        <v>507</v>
      </c>
      <c r="B195" s="190">
        <v>13011</v>
      </c>
      <c r="C195" s="178" t="s">
        <v>344</v>
      </c>
    </row>
    <row r="196" spans="1:3" x14ac:dyDescent="0.2">
      <c r="A196" s="189" t="s">
        <v>508</v>
      </c>
      <c r="B196" s="190">
        <v>13012</v>
      </c>
      <c r="C196" s="178" t="s">
        <v>344</v>
      </c>
    </row>
    <row r="197" spans="1:3" x14ac:dyDescent="0.2">
      <c r="A197" s="189" t="s">
        <v>509</v>
      </c>
      <c r="B197" s="190">
        <v>13013</v>
      </c>
      <c r="C197" s="178" t="s">
        <v>344</v>
      </c>
    </row>
    <row r="198" spans="1:3" x14ac:dyDescent="0.2">
      <c r="A198" s="189" t="s">
        <v>510</v>
      </c>
      <c r="B198" s="190">
        <v>23260</v>
      </c>
      <c r="C198" s="191" t="s">
        <v>32</v>
      </c>
    </row>
    <row r="199" spans="1:3" x14ac:dyDescent="0.2">
      <c r="A199" s="176" t="s">
        <v>511</v>
      </c>
      <c r="B199" s="190">
        <v>91150</v>
      </c>
      <c r="C199" s="182" t="s">
        <v>358</v>
      </c>
    </row>
    <row r="200" spans="1:3" x14ac:dyDescent="0.2">
      <c r="A200" s="189" t="s">
        <v>512</v>
      </c>
      <c r="B200" s="177" t="s">
        <v>513</v>
      </c>
      <c r="C200" s="191" t="s">
        <v>32</v>
      </c>
    </row>
    <row r="201" spans="1:3" ht="25.5" x14ac:dyDescent="0.2">
      <c r="A201" s="189" t="s">
        <v>514</v>
      </c>
      <c r="B201" s="190">
        <v>24620</v>
      </c>
      <c r="C201" s="182" t="s">
        <v>358</v>
      </c>
    </row>
    <row r="202" spans="1:3" ht="25.5" x14ac:dyDescent="0.2">
      <c r="A202" s="189" t="s">
        <v>515</v>
      </c>
      <c r="B202" s="177" t="s">
        <v>516</v>
      </c>
      <c r="C202" s="191" t="s">
        <v>32</v>
      </c>
    </row>
    <row r="203" spans="1:3" ht="25.5" x14ac:dyDescent="0.2">
      <c r="A203" s="189" t="s">
        <v>517</v>
      </c>
      <c r="B203" s="177" t="s">
        <v>518</v>
      </c>
      <c r="C203" s="191" t="s">
        <v>32</v>
      </c>
    </row>
    <row r="204" spans="1:3" x14ac:dyDescent="0.2">
      <c r="A204" s="189" t="s">
        <v>519</v>
      </c>
      <c r="B204" s="190">
        <v>16070</v>
      </c>
      <c r="C204" s="191" t="s">
        <v>32</v>
      </c>
    </row>
    <row r="205" spans="1:3" x14ac:dyDescent="0.2">
      <c r="A205" s="189" t="s">
        <v>520</v>
      </c>
      <c r="B205" s="190">
        <v>23290</v>
      </c>
      <c r="C205" s="191" t="s">
        <v>32</v>
      </c>
    </row>
    <row r="206" spans="1:3" x14ac:dyDescent="0.2">
      <c r="A206" s="189" t="s">
        <v>521</v>
      </c>
      <c r="B206" s="190">
        <v>23310</v>
      </c>
      <c r="C206" s="191" t="s">
        <v>32</v>
      </c>
    </row>
    <row r="207" spans="1:3" x14ac:dyDescent="0.2">
      <c r="A207" s="189" t="s">
        <v>522</v>
      </c>
      <c r="B207" s="177" t="s">
        <v>523</v>
      </c>
      <c r="C207" s="191" t="s">
        <v>32</v>
      </c>
    </row>
    <row r="208" spans="1:3" x14ac:dyDescent="0.2">
      <c r="A208" s="182" t="s">
        <v>524</v>
      </c>
      <c r="B208" s="183" t="s">
        <v>525</v>
      </c>
      <c r="C208" s="184" t="s">
        <v>351</v>
      </c>
    </row>
    <row r="209" spans="1:3" x14ac:dyDescent="0.2">
      <c r="A209" s="176" t="s">
        <v>526</v>
      </c>
      <c r="B209" s="190">
        <v>99100</v>
      </c>
      <c r="C209" s="191" t="s">
        <v>32</v>
      </c>
    </row>
    <row r="210" spans="1:3" x14ac:dyDescent="0.2">
      <c r="A210" s="189" t="s">
        <v>527</v>
      </c>
      <c r="B210" s="190">
        <v>27070</v>
      </c>
      <c r="C210" s="191" t="s">
        <v>32</v>
      </c>
    </row>
    <row r="211" spans="1:3" x14ac:dyDescent="0.2">
      <c r="A211" s="176" t="s">
        <v>528</v>
      </c>
      <c r="B211" s="190">
        <v>47070</v>
      </c>
      <c r="C211" s="191" t="s">
        <v>32</v>
      </c>
    </row>
    <row r="212" spans="1:3" x14ac:dyDescent="0.2">
      <c r="A212" s="176" t="s">
        <v>529</v>
      </c>
      <c r="B212" s="190">
        <v>91200</v>
      </c>
      <c r="C212" s="182" t="s">
        <v>358</v>
      </c>
    </row>
    <row r="213" spans="1:3" x14ac:dyDescent="0.2">
      <c r="A213" s="176" t="s">
        <v>530</v>
      </c>
      <c r="B213" s="190">
        <v>91401</v>
      </c>
      <c r="C213" s="182" t="s">
        <v>358</v>
      </c>
    </row>
    <row r="214" spans="1:3" x14ac:dyDescent="0.2">
      <c r="A214" s="176" t="s">
        <v>531</v>
      </c>
      <c r="B214" s="190">
        <v>91402</v>
      </c>
      <c r="C214" s="182" t="s">
        <v>358</v>
      </c>
    </row>
    <row r="215" spans="1:3" x14ac:dyDescent="0.2">
      <c r="A215" s="176" t="s">
        <v>532</v>
      </c>
      <c r="B215" s="190">
        <v>91403</v>
      </c>
      <c r="C215" s="182" t="s">
        <v>358</v>
      </c>
    </row>
    <row r="216" spans="1:3" x14ac:dyDescent="0.2">
      <c r="A216" s="194" t="s">
        <v>179</v>
      </c>
      <c r="B216" s="195" t="s">
        <v>178</v>
      </c>
      <c r="C216" s="182" t="s">
        <v>358</v>
      </c>
    </row>
    <row r="217" spans="1:3" x14ac:dyDescent="0.2">
      <c r="A217" s="189" t="s">
        <v>533</v>
      </c>
      <c r="B217" s="190">
        <v>31051</v>
      </c>
      <c r="C217" s="182" t="s">
        <v>358</v>
      </c>
    </row>
    <row r="218" spans="1:3" x14ac:dyDescent="0.2">
      <c r="A218" s="176" t="s">
        <v>534</v>
      </c>
      <c r="B218" s="190">
        <v>99130</v>
      </c>
      <c r="C218" s="191" t="s">
        <v>32</v>
      </c>
    </row>
    <row r="219" spans="1:3" x14ac:dyDescent="0.2">
      <c r="A219" s="189" t="s">
        <v>535</v>
      </c>
      <c r="B219" s="190">
        <v>15070</v>
      </c>
      <c r="C219" s="191" t="s">
        <v>32</v>
      </c>
    </row>
    <row r="220" spans="1:3" x14ac:dyDescent="0.2">
      <c r="A220" s="189" t="s">
        <v>536</v>
      </c>
      <c r="B220" s="177" t="s">
        <v>537</v>
      </c>
      <c r="C220" s="191" t="s">
        <v>32</v>
      </c>
    </row>
    <row r="221" spans="1:3" x14ac:dyDescent="0.2">
      <c r="A221" s="189" t="s">
        <v>538</v>
      </c>
      <c r="B221" s="190">
        <v>30110</v>
      </c>
      <c r="C221" s="178" t="s">
        <v>344</v>
      </c>
    </row>
    <row r="222" spans="1:3" ht="51" x14ac:dyDescent="0.2">
      <c r="A222" s="189" t="s">
        <v>539</v>
      </c>
      <c r="B222" s="177" t="s">
        <v>540</v>
      </c>
      <c r="C222" s="191" t="s">
        <v>32</v>
      </c>
    </row>
    <row r="223" spans="1:3" x14ac:dyDescent="0.2">
      <c r="A223" s="189" t="s">
        <v>541</v>
      </c>
      <c r="B223" s="177" t="s">
        <v>542</v>
      </c>
      <c r="C223" s="191" t="s">
        <v>32</v>
      </c>
    </row>
    <row r="224" spans="1:3" x14ac:dyDescent="0.2">
      <c r="A224" s="189" t="s">
        <v>543</v>
      </c>
      <c r="B224" s="177" t="s">
        <v>544</v>
      </c>
      <c r="C224" s="191" t="s">
        <v>32</v>
      </c>
    </row>
    <row r="225" spans="1:3" ht="38.25" x14ac:dyDescent="0.2">
      <c r="A225" s="189" t="s">
        <v>545</v>
      </c>
      <c r="B225" s="177" t="s">
        <v>546</v>
      </c>
      <c r="C225" s="191" t="s">
        <v>32</v>
      </c>
    </row>
    <row r="226" spans="1:3" x14ac:dyDescent="0.2">
      <c r="A226" s="189" t="s">
        <v>262</v>
      </c>
      <c r="B226" s="190">
        <v>21020</v>
      </c>
      <c r="C226" s="191" t="s">
        <v>32</v>
      </c>
    </row>
    <row r="227" spans="1:3" x14ac:dyDescent="0.2">
      <c r="A227" s="189" t="s">
        <v>547</v>
      </c>
      <c r="B227" s="190">
        <v>23311</v>
      </c>
      <c r="C227" s="191" t="s">
        <v>32</v>
      </c>
    </row>
    <row r="228" spans="1:3" x14ac:dyDescent="0.2">
      <c r="A228" s="189" t="s">
        <v>548</v>
      </c>
      <c r="B228" s="190">
        <v>23312</v>
      </c>
      <c r="C228" s="191" t="s">
        <v>32</v>
      </c>
    </row>
    <row r="229" spans="1:3" x14ac:dyDescent="0.2">
      <c r="A229" s="182" t="s">
        <v>549</v>
      </c>
      <c r="B229" s="183" t="s">
        <v>550</v>
      </c>
      <c r="C229" s="193" t="s">
        <v>348</v>
      </c>
    </row>
    <row r="230" spans="1:3" x14ac:dyDescent="0.2">
      <c r="A230" s="182" t="s">
        <v>551</v>
      </c>
      <c r="B230" s="183" t="s">
        <v>552</v>
      </c>
      <c r="C230" s="193" t="s">
        <v>348</v>
      </c>
    </row>
    <row r="231" spans="1:3" x14ac:dyDescent="0.2">
      <c r="A231" s="182" t="s">
        <v>553</v>
      </c>
      <c r="B231" s="183" t="s">
        <v>554</v>
      </c>
      <c r="C231" s="193" t="s">
        <v>348</v>
      </c>
    </row>
    <row r="232" spans="1:3" x14ac:dyDescent="0.2">
      <c r="A232" s="182" t="s">
        <v>555</v>
      </c>
      <c r="B232" s="183" t="s">
        <v>556</v>
      </c>
      <c r="C232" s="193" t="s">
        <v>348</v>
      </c>
    </row>
    <row r="233" spans="1:3" x14ac:dyDescent="0.2">
      <c r="A233" s="189" t="s">
        <v>557</v>
      </c>
      <c r="B233" s="177" t="s">
        <v>558</v>
      </c>
      <c r="C233" s="191" t="s">
        <v>32</v>
      </c>
    </row>
    <row r="234" spans="1:3" x14ac:dyDescent="0.2">
      <c r="A234" s="189" t="s">
        <v>559</v>
      </c>
      <c r="B234" s="177" t="s">
        <v>560</v>
      </c>
      <c r="C234" s="191" t="s">
        <v>32</v>
      </c>
    </row>
    <row r="235" spans="1:3" x14ac:dyDescent="0.2">
      <c r="A235" s="189" t="s">
        <v>561</v>
      </c>
      <c r="B235" s="177" t="s">
        <v>562</v>
      </c>
      <c r="C235" s="191" t="s">
        <v>32</v>
      </c>
    </row>
    <row r="236" spans="1:3" x14ac:dyDescent="0.2">
      <c r="A236" s="189" t="s">
        <v>563</v>
      </c>
      <c r="B236" s="177" t="s">
        <v>564</v>
      </c>
      <c r="C236" s="191" t="s">
        <v>32</v>
      </c>
    </row>
    <row r="237" spans="1:3" x14ac:dyDescent="0.2">
      <c r="A237" s="189" t="s">
        <v>565</v>
      </c>
      <c r="B237" s="190">
        <v>11090</v>
      </c>
      <c r="C237" s="191" t="s">
        <v>32</v>
      </c>
    </row>
    <row r="238" spans="1:3" x14ac:dyDescent="0.2">
      <c r="A238" s="189" t="s">
        <v>566</v>
      </c>
      <c r="B238" s="190">
        <v>28210</v>
      </c>
      <c r="C238" s="191" t="s">
        <v>32</v>
      </c>
    </row>
    <row r="239" spans="1:3" x14ac:dyDescent="0.2">
      <c r="A239" s="176" t="s">
        <v>567</v>
      </c>
      <c r="B239" s="177" t="s">
        <v>297</v>
      </c>
      <c r="C239" s="178" t="s">
        <v>344</v>
      </c>
    </row>
    <row r="240" spans="1:3" x14ac:dyDescent="0.2">
      <c r="A240" s="176" t="s">
        <v>568</v>
      </c>
      <c r="B240" s="177" t="s">
        <v>298</v>
      </c>
      <c r="C240" s="178" t="s">
        <v>344</v>
      </c>
    </row>
    <row r="241" spans="1:3" x14ac:dyDescent="0.2">
      <c r="A241" s="176" t="s">
        <v>569</v>
      </c>
      <c r="B241" s="177" t="s">
        <v>299</v>
      </c>
      <c r="C241" s="178" t="s">
        <v>344</v>
      </c>
    </row>
    <row r="242" spans="1:3" x14ac:dyDescent="0.2">
      <c r="A242" s="189" t="s">
        <v>570</v>
      </c>
      <c r="B242" s="177" t="s">
        <v>571</v>
      </c>
      <c r="C242" s="191" t="s">
        <v>32</v>
      </c>
    </row>
    <row r="243" spans="1:3" x14ac:dyDescent="0.2">
      <c r="A243" s="189" t="s">
        <v>572</v>
      </c>
      <c r="B243" s="190">
        <v>23370</v>
      </c>
      <c r="C243" s="191" t="s">
        <v>32</v>
      </c>
    </row>
    <row r="244" spans="1:3" x14ac:dyDescent="0.2">
      <c r="A244" s="176" t="s">
        <v>272</v>
      </c>
      <c r="B244" s="190">
        <v>47080</v>
      </c>
      <c r="C244" s="191" t="s">
        <v>32</v>
      </c>
    </row>
    <row r="245" spans="1:3" x14ac:dyDescent="0.2">
      <c r="A245" s="189" t="s">
        <v>573</v>
      </c>
      <c r="B245" s="190">
        <v>15080</v>
      </c>
      <c r="C245" s="178" t="s">
        <v>344</v>
      </c>
    </row>
    <row r="246" spans="1:3" x14ac:dyDescent="0.2">
      <c r="A246" s="189" t="s">
        <v>574</v>
      </c>
      <c r="B246" s="190">
        <v>23380</v>
      </c>
      <c r="C246" s="191" t="s">
        <v>32</v>
      </c>
    </row>
    <row r="247" spans="1:3" x14ac:dyDescent="0.2">
      <c r="A247" s="189" t="s">
        <v>575</v>
      </c>
      <c r="B247" s="190">
        <v>23381</v>
      </c>
      <c r="C247" s="191" t="s">
        <v>32</v>
      </c>
    </row>
    <row r="248" spans="1:3" x14ac:dyDescent="0.2">
      <c r="A248" s="189" t="s">
        <v>576</v>
      </c>
      <c r="B248" s="190">
        <v>23382</v>
      </c>
      <c r="C248" s="191" t="s">
        <v>32</v>
      </c>
    </row>
    <row r="249" spans="1:3" x14ac:dyDescent="0.2">
      <c r="A249" s="189" t="s">
        <v>577</v>
      </c>
      <c r="B249" s="190">
        <v>27101</v>
      </c>
      <c r="C249" s="191" t="s">
        <v>32</v>
      </c>
    </row>
    <row r="250" spans="1:3" x14ac:dyDescent="0.2">
      <c r="A250" s="189" t="s">
        <v>578</v>
      </c>
      <c r="B250" s="190">
        <v>27102</v>
      </c>
      <c r="C250" s="191" t="s">
        <v>32</v>
      </c>
    </row>
    <row r="251" spans="1:3" x14ac:dyDescent="0.2">
      <c r="A251" s="189" t="s">
        <v>579</v>
      </c>
      <c r="B251" s="190">
        <v>23391</v>
      </c>
      <c r="C251" s="191" t="s">
        <v>32</v>
      </c>
    </row>
    <row r="252" spans="1:3" x14ac:dyDescent="0.2">
      <c r="A252" s="189" t="s">
        <v>580</v>
      </c>
      <c r="B252" s="190">
        <v>23392</v>
      </c>
      <c r="C252" s="191" t="s">
        <v>32</v>
      </c>
    </row>
    <row r="253" spans="1:3" x14ac:dyDescent="0.2">
      <c r="A253" s="189" t="s">
        <v>581</v>
      </c>
      <c r="B253" s="190">
        <v>23393</v>
      </c>
      <c r="C253" s="191" t="s">
        <v>32</v>
      </c>
    </row>
    <row r="254" spans="1:3" x14ac:dyDescent="0.2">
      <c r="A254" s="189" t="s">
        <v>582</v>
      </c>
      <c r="B254" s="190">
        <v>29020</v>
      </c>
      <c r="C254" s="191" t="s">
        <v>32</v>
      </c>
    </row>
    <row r="255" spans="1:3" x14ac:dyDescent="0.2">
      <c r="A255" s="182" t="s">
        <v>583</v>
      </c>
      <c r="B255" s="183" t="s">
        <v>584</v>
      </c>
      <c r="C255" s="184" t="s">
        <v>351</v>
      </c>
    </row>
    <row r="256" spans="1:3" ht="25.5" x14ac:dyDescent="0.2">
      <c r="A256" s="189" t="s">
        <v>585</v>
      </c>
      <c r="B256" s="190">
        <v>23410</v>
      </c>
      <c r="C256" s="191" t="s">
        <v>32</v>
      </c>
    </row>
    <row r="257" spans="1:3" ht="38.25" x14ac:dyDescent="0.2">
      <c r="A257" s="189" t="s">
        <v>586</v>
      </c>
      <c r="B257" s="190">
        <v>23411</v>
      </c>
      <c r="C257" s="191" t="s">
        <v>32</v>
      </c>
    </row>
    <row r="258" spans="1:3" x14ac:dyDescent="0.2">
      <c r="A258" s="189" t="s">
        <v>587</v>
      </c>
      <c r="B258" s="190">
        <v>23430</v>
      </c>
      <c r="C258" s="191" t="s">
        <v>32</v>
      </c>
    </row>
    <row r="259" spans="1:3" x14ac:dyDescent="0.2">
      <c r="A259" s="189" t="s">
        <v>588</v>
      </c>
      <c r="B259" s="190">
        <v>23440</v>
      </c>
      <c r="C259" s="191" t="s">
        <v>32</v>
      </c>
    </row>
    <row r="260" spans="1:3" x14ac:dyDescent="0.2">
      <c r="A260" s="189" t="s">
        <v>589</v>
      </c>
      <c r="B260" s="190">
        <v>31061</v>
      </c>
      <c r="C260" s="182" t="s">
        <v>358</v>
      </c>
    </row>
    <row r="261" spans="1:3" x14ac:dyDescent="0.2">
      <c r="A261" s="189" t="s">
        <v>590</v>
      </c>
      <c r="B261" s="190">
        <v>24630</v>
      </c>
      <c r="C261" s="182" t="s">
        <v>358</v>
      </c>
    </row>
    <row r="262" spans="1:3" x14ac:dyDescent="0.2">
      <c r="A262" s="189" t="s">
        <v>591</v>
      </c>
      <c r="B262" s="190">
        <v>11122</v>
      </c>
      <c r="C262" s="191" t="s">
        <v>32</v>
      </c>
    </row>
    <row r="263" spans="1:3" x14ac:dyDescent="0.2">
      <c r="A263" s="176" t="s">
        <v>592</v>
      </c>
      <c r="B263" s="177" t="s">
        <v>593</v>
      </c>
      <c r="C263" s="178" t="s">
        <v>344</v>
      </c>
    </row>
    <row r="264" spans="1:3" x14ac:dyDescent="0.2">
      <c r="A264" s="189" t="s">
        <v>252</v>
      </c>
      <c r="B264" s="190">
        <v>13041</v>
      </c>
      <c r="C264" s="178" t="s">
        <v>344</v>
      </c>
    </row>
    <row r="265" spans="1:3" x14ac:dyDescent="0.2">
      <c r="A265" s="189" t="s">
        <v>253</v>
      </c>
      <c r="B265" s="190">
        <v>13042</v>
      </c>
      <c r="C265" s="178" t="s">
        <v>344</v>
      </c>
    </row>
    <row r="266" spans="1:3" x14ac:dyDescent="0.2">
      <c r="A266" s="189" t="s">
        <v>254</v>
      </c>
      <c r="B266" s="190">
        <v>13043</v>
      </c>
      <c r="C266" s="178" t="s">
        <v>344</v>
      </c>
    </row>
    <row r="267" spans="1:3" x14ac:dyDescent="0.2">
      <c r="A267" s="182" t="s">
        <v>594</v>
      </c>
      <c r="B267" s="183" t="s">
        <v>595</v>
      </c>
      <c r="C267" s="193" t="s">
        <v>348</v>
      </c>
    </row>
    <row r="268" spans="1:3" x14ac:dyDescent="0.2">
      <c r="A268" s="182" t="s">
        <v>596</v>
      </c>
      <c r="B268" s="183" t="s">
        <v>597</v>
      </c>
      <c r="C268" s="193" t="s">
        <v>348</v>
      </c>
    </row>
    <row r="269" spans="1:3" x14ac:dyDescent="0.2">
      <c r="A269" s="182" t="s">
        <v>598</v>
      </c>
      <c r="B269" s="183" t="s">
        <v>599</v>
      </c>
      <c r="C269" s="193" t="s">
        <v>348</v>
      </c>
    </row>
    <row r="270" spans="1:3" x14ac:dyDescent="0.2">
      <c r="A270" s="176" t="s">
        <v>600</v>
      </c>
      <c r="B270" s="190">
        <v>99240</v>
      </c>
      <c r="C270" s="182" t="s">
        <v>358</v>
      </c>
    </row>
    <row r="271" spans="1:3" x14ac:dyDescent="0.2">
      <c r="A271" s="189" t="s">
        <v>601</v>
      </c>
      <c r="B271" s="190">
        <v>23460</v>
      </c>
      <c r="C271" s="191" t="s">
        <v>32</v>
      </c>
    </row>
    <row r="272" spans="1:3" x14ac:dyDescent="0.2">
      <c r="A272" s="182" t="s">
        <v>602</v>
      </c>
      <c r="B272" s="183" t="s">
        <v>603</v>
      </c>
      <c r="C272" s="193" t="s">
        <v>348</v>
      </c>
    </row>
    <row r="273" spans="1:3" x14ac:dyDescent="0.2">
      <c r="A273" s="182" t="s">
        <v>604</v>
      </c>
      <c r="B273" s="183" t="s">
        <v>605</v>
      </c>
      <c r="C273" s="193" t="s">
        <v>348</v>
      </c>
    </row>
    <row r="274" spans="1:3" x14ac:dyDescent="0.2">
      <c r="A274" s="182" t="s">
        <v>606</v>
      </c>
      <c r="B274" s="183" t="s">
        <v>607</v>
      </c>
      <c r="C274" s="193" t="s">
        <v>348</v>
      </c>
    </row>
    <row r="275" spans="1:3" x14ac:dyDescent="0.2">
      <c r="A275" s="182" t="s">
        <v>608</v>
      </c>
      <c r="B275" s="183" t="s">
        <v>609</v>
      </c>
      <c r="C275" s="193" t="s">
        <v>348</v>
      </c>
    </row>
    <row r="276" spans="1:3" x14ac:dyDescent="0.2">
      <c r="A276" s="189" t="s">
        <v>610</v>
      </c>
      <c r="B276" s="190">
        <v>30130</v>
      </c>
      <c r="C276" s="178" t="s">
        <v>344</v>
      </c>
    </row>
    <row r="277" spans="1:3" x14ac:dyDescent="0.2">
      <c r="A277" s="189" t="s">
        <v>611</v>
      </c>
      <c r="B277" s="190">
        <v>11150</v>
      </c>
      <c r="C277" s="191" t="s">
        <v>32</v>
      </c>
    </row>
    <row r="278" spans="1:3" x14ac:dyDescent="0.2">
      <c r="A278" s="176" t="s">
        <v>612</v>
      </c>
      <c r="B278" s="190">
        <v>99251</v>
      </c>
      <c r="C278" s="182" t="s">
        <v>358</v>
      </c>
    </row>
    <row r="279" spans="1:3" x14ac:dyDescent="0.2">
      <c r="A279" s="176" t="s">
        <v>613</v>
      </c>
      <c r="B279" s="190">
        <v>99252</v>
      </c>
      <c r="C279" s="182" t="s">
        <v>358</v>
      </c>
    </row>
    <row r="280" spans="1:3" x14ac:dyDescent="0.2">
      <c r="A280" s="189" t="s">
        <v>614</v>
      </c>
      <c r="B280" s="190">
        <v>30210</v>
      </c>
      <c r="C280" s="192" t="s">
        <v>354</v>
      </c>
    </row>
    <row r="281" spans="1:3" x14ac:dyDescent="0.2">
      <c r="A281" s="189" t="s">
        <v>615</v>
      </c>
      <c r="B281" s="190">
        <v>23465</v>
      </c>
      <c r="C281" s="191" t="s">
        <v>32</v>
      </c>
    </row>
    <row r="282" spans="1:3" x14ac:dyDescent="0.2">
      <c r="A282" s="189" t="s">
        <v>616</v>
      </c>
      <c r="B282" s="190">
        <v>23470</v>
      </c>
      <c r="C282" s="191" t="s">
        <v>32</v>
      </c>
    </row>
    <row r="283" spans="1:3" x14ac:dyDescent="0.2">
      <c r="A283" s="189" t="s">
        <v>617</v>
      </c>
      <c r="B283" s="190">
        <v>11210</v>
      </c>
      <c r="C283" s="191" t="s">
        <v>32</v>
      </c>
    </row>
    <row r="284" spans="1:3" x14ac:dyDescent="0.2">
      <c r="A284" s="189" t="s">
        <v>618</v>
      </c>
      <c r="B284" s="190">
        <v>30221</v>
      </c>
      <c r="C284" s="192" t="s">
        <v>354</v>
      </c>
    </row>
    <row r="285" spans="1:3" x14ac:dyDescent="0.2">
      <c r="A285" s="189" t="s">
        <v>619</v>
      </c>
      <c r="B285" s="190">
        <v>30222</v>
      </c>
      <c r="C285" s="192" t="s">
        <v>354</v>
      </c>
    </row>
    <row r="286" spans="1:3" x14ac:dyDescent="0.2">
      <c r="A286" s="189" t="s">
        <v>255</v>
      </c>
      <c r="B286" s="190">
        <v>13047</v>
      </c>
      <c r="C286" s="178" t="s">
        <v>344</v>
      </c>
    </row>
    <row r="287" spans="1:3" x14ac:dyDescent="0.2">
      <c r="A287" s="189" t="s">
        <v>620</v>
      </c>
      <c r="B287" s="190">
        <v>13050</v>
      </c>
      <c r="C287" s="178" t="s">
        <v>344</v>
      </c>
    </row>
    <row r="288" spans="1:3" ht="25.5" x14ac:dyDescent="0.2">
      <c r="A288" s="189" t="s">
        <v>621</v>
      </c>
      <c r="B288" s="190">
        <v>13054</v>
      </c>
      <c r="C288" s="178" t="s">
        <v>344</v>
      </c>
    </row>
    <row r="289" spans="1:3" x14ac:dyDescent="0.2">
      <c r="A289" s="189" t="s">
        <v>622</v>
      </c>
      <c r="B289" s="190">
        <v>13058</v>
      </c>
      <c r="C289" s="178" t="s">
        <v>344</v>
      </c>
    </row>
    <row r="290" spans="1:3" x14ac:dyDescent="0.2">
      <c r="A290" s="189" t="s">
        <v>623</v>
      </c>
      <c r="B290" s="190">
        <v>12071</v>
      </c>
      <c r="C290" s="182" t="s">
        <v>358</v>
      </c>
    </row>
    <row r="291" spans="1:3" x14ac:dyDescent="0.2">
      <c r="A291" s="189" t="s">
        <v>624</v>
      </c>
      <c r="B291" s="190">
        <v>12072</v>
      </c>
      <c r="C291" s="182" t="s">
        <v>358</v>
      </c>
    </row>
    <row r="292" spans="1:3" x14ac:dyDescent="0.2">
      <c r="A292" s="189" t="s">
        <v>625</v>
      </c>
      <c r="B292" s="190">
        <v>12073</v>
      </c>
      <c r="C292" s="182" t="s">
        <v>358</v>
      </c>
    </row>
    <row r="293" spans="1:3" x14ac:dyDescent="0.2">
      <c r="A293" s="189" t="s">
        <v>626</v>
      </c>
      <c r="B293" s="190">
        <v>28310</v>
      </c>
      <c r="C293" s="182" t="s">
        <v>358</v>
      </c>
    </row>
    <row r="294" spans="1:3" x14ac:dyDescent="0.2">
      <c r="A294" s="189" t="s">
        <v>627</v>
      </c>
      <c r="B294" s="190">
        <v>29030</v>
      </c>
      <c r="C294" s="191" t="s">
        <v>32</v>
      </c>
    </row>
    <row r="295" spans="1:3" x14ac:dyDescent="0.2">
      <c r="A295" s="176" t="s">
        <v>628</v>
      </c>
      <c r="B295" s="190">
        <v>91610</v>
      </c>
      <c r="C295" s="182" t="s">
        <v>358</v>
      </c>
    </row>
    <row r="296" spans="1:3" x14ac:dyDescent="0.2">
      <c r="A296" s="189" t="s">
        <v>265</v>
      </c>
      <c r="B296" s="190">
        <v>23510</v>
      </c>
      <c r="C296" s="191" t="s">
        <v>32</v>
      </c>
    </row>
    <row r="297" spans="1:3" x14ac:dyDescent="0.2">
      <c r="A297" s="194" t="s">
        <v>180</v>
      </c>
      <c r="B297" s="195" t="s">
        <v>293</v>
      </c>
      <c r="C297" s="184" t="s">
        <v>351</v>
      </c>
    </row>
    <row r="298" spans="1:3" x14ac:dyDescent="0.2">
      <c r="A298" s="194" t="s">
        <v>181</v>
      </c>
      <c r="B298" s="195" t="s">
        <v>294</v>
      </c>
      <c r="C298" s="184" t="s">
        <v>351</v>
      </c>
    </row>
    <row r="299" spans="1:3" x14ac:dyDescent="0.2">
      <c r="A299" s="194" t="s">
        <v>182</v>
      </c>
      <c r="B299" s="195" t="s">
        <v>295</v>
      </c>
      <c r="C299" s="184" t="s">
        <v>351</v>
      </c>
    </row>
    <row r="300" spans="1:3" x14ac:dyDescent="0.2">
      <c r="A300" s="189" t="s">
        <v>629</v>
      </c>
      <c r="B300" s="190">
        <v>23530</v>
      </c>
      <c r="C300" s="191" t="s">
        <v>32</v>
      </c>
    </row>
    <row r="301" spans="1:3" x14ac:dyDescent="0.2">
      <c r="A301" s="189" t="s">
        <v>630</v>
      </c>
      <c r="B301" s="190">
        <v>19010</v>
      </c>
      <c r="C301" s="191" t="s">
        <v>32</v>
      </c>
    </row>
    <row r="302" spans="1:3" x14ac:dyDescent="0.2">
      <c r="A302" s="189" t="s">
        <v>304</v>
      </c>
      <c r="B302" s="190">
        <v>23550</v>
      </c>
      <c r="C302" s="191" t="s">
        <v>32</v>
      </c>
    </row>
    <row r="303" spans="1:3" x14ac:dyDescent="0.2">
      <c r="A303" s="189" t="s">
        <v>631</v>
      </c>
      <c r="B303" s="190">
        <v>11240</v>
      </c>
      <c r="C303" s="191" t="s">
        <v>32</v>
      </c>
    </row>
    <row r="304" spans="1:3" ht="25.5" x14ac:dyDescent="0.2">
      <c r="A304" s="189" t="s">
        <v>632</v>
      </c>
      <c r="B304" s="190">
        <v>15085</v>
      </c>
      <c r="C304" s="191" t="s">
        <v>32</v>
      </c>
    </row>
    <row r="305" spans="1:3" x14ac:dyDescent="0.2">
      <c r="A305" s="189" t="s">
        <v>633</v>
      </c>
      <c r="B305" s="190">
        <v>15086</v>
      </c>
      <c r="C305" s="191" t="s">
        <v>32</v>
      </c>
    </row>
    <row r="306" spans="1:3" x14ac:dyDescent="0.2">
      <c r="A306" s="189" t="s">
        <v>266</v>
      </c>
      <c r="B306" s="190">
        <v>23580</v>
      </c>
      <c r="C306" s="191" t="s">
        <v>32</v>
      </c>
    </row>
    <row r="307" spans="1:3" x14ac:dyDescent="0.2">
      <c r="A307" s="194" t="s">
        <v>183</v>
      </c>
      <c r="B307" s="195" t="s">
        <v>279</v>
      </c>
      <c r="C307" s="184" t="s">
        <v>351</v>
      </c>
    </row>
    <row r="308" spans="1:3" x14ac:dyDescent="0.2">
      <c r="A308" s="194" t="s">
        <v>184</v>
      </c>
      <c r="B308" s="195" t="s">
        <v>280</v>
      </c>
      <c r="C308" s="184" t="s">
        <v>351</v>
      </c>
    </row>
    <row r="309" spans="1:3" x14ac:dyDescent="0.2">
      <c r="A309" s="194" t="s">
        <v>185</v>
      </c>
      <c r="B309" s="195" t="s">
        <v>281</v>
      </c>
      <c r="C309" s="184" t="s">
        <v>351</v>
      </c>
    </row>
    <row r="310" spans="1:3" x14ac:dyDescent="0.2">
      <c r="A310" s="194" t="s">
        <v>186</v>
      </c>
      <c r="B310" s="195" t="s">
        <v>282</v>
      </c>
      <c r="C310" s="184" t="s">
        <v>351</v>
      </c>
    </row>
    <row r="311" spans="1:3" x14ac:dyDescent="0.2">
      <c r="A311" s="182" t="s">
        <v>634</v>
      </c>
      <c r="B311" s="183" t="s">
        <v>635</v>
      </c>
      <c r="C311" s="184" t="s">
        <v>351</v>
      </c>
    </row>
    <row r="312" spans="1:3" x14ac:dyDescent="0.2">
      <c r="A312" s="182" t="s">
        <v>636</v>
      </c>
      <c r="B312" s="183" t="s">
        <v>637</v>
      </c>
      <c r="C312" s="184" t="s">
        <v>351</v>
      </c>
    </row>
    <row r="313" spans="1:3" x14ac:dyDescent="0.2">
      <c r="A313" s="182" t="s">
        <v>638</v>
      </c>
      <c r="B313" s="183" t="s">
        <v>639</v>
      </c>
      <c r="C313" s="184" t="s">
        <v>351</v>
      </c>
    </row>
    <row r="314" spans="1:3" x14ac:dyDescent="0.2">
      <c r="A314" s="182" t="s">
        <v>640</v>
      </c>
      <c r="B314" s="183" t="s">
        <v>641</v>
      </c>
      <c r="C314" s="184" t="s">
        <v>351</v>
      </c>
    </row>
    <row r="315" spans="1:3" x14ac:dyDescent="0.2">
      <c r="A315" s="194" t="s">
        <v>187</v>
      </c>
      <c r="B315" s="195" t="s">
        <v>283</v>
      </c>
      <c r="C315" s="184" t="s">
        <v>351</v>
      </c>
    </row>
    <row r="316" spans="1:3" x14ac:dyDescent="0.2">
      <c r="A316" s="194" t="s">
        <v>188</v>
      </c>
      <c r="B316" s="195" t="s">
        <v>284</v>
      </c>
      <c r="C316" s="184" t="s">
        <v>351</v>
      </c>
    </row>
    <row r="317" spans="1:3" x14ac:dyDescent="0.2">
      <c r="A317" s="194" t="s">
        <v>189</v>
      </c>
      <c r="B317" s="195" t="s">
        <v>285</v>
      </c>
      <c r="C317" s="184" t="s">
        <v>351</v>
      </c>
    </row>
    <row r="318" spans="1:3" x14ac:dyDescent="0.2">
      <c r="A318" s="182" t="s">
        <v>642</v>
      </c>
      <c r="B318" s="183" t="s">
        <v>643</v>
      </c>
      <c r="C318" s="184" t="s">
        <v>351</v>
      </c>
    </row>
    <row r="319" spans="1:3" x14ac:dyDescent="0.2">
      <c r="A319" s="176" t="s">
        <v>644</v>
      </c>
      <c r="B319" s="190">
        <v>99260</v>
      </c>
      <c r="C319" s="178" t="s">
        <v>344</v>
      </c>
    </row>
    <row r="320" spans="1:3" x14ac:dyDescent="0.2">
      <c r="A320" s="189" t="s">
        <v>314</v>
      </c>
      <c r="B320" s="190">
        <v>21030</v>
      </c>
      <c r="C320" s="178" t="s">
        <v>344</v>
      </c>
    </row>
    <row r="321" spans="1:3" x14ac:dyDescent="0.2">
      <c r="A321" s="189" t="s">
        <v>645</v>
      </c>
      <c r="B321" s="190">
        <v>21040</v>
      </c>
      <c r="C321" s="178" t="s">
        <v>344</v>
      </c>
    </row>
    <row r="322" spans="1:3" x14ac:dyDescent="0.2">
      <c r="A322" s="189" t="s">
        <v>261</v>
      </c>
      <c r="B322" s="190">
        <v>21050</v>
      </c>
      <c r="C322" s="191" t="s">
        <v>32</v>
      </c>
    </row>
    <row r="323" spans="1:3" x14ac:dyDescent="0.2">
      <c r="A323" s="189" t="s">
        <v>646</v>
      </c>
      <c r="B323" s="190">
        <v>30240</v>
      </c>
      <c r="C323" s="192" t="s">
        <v>354</v>
      </c>
    </row>
    <row r="324" spans="1:3" x14ac:dyDescent="0.2">
      <c r="A324" s="194" t="s">
        <v>191</v>
      </c>
      <c r="B324" s="195" t="s">
        <v>190</v>
      </c>
      <c r="C324" s="196" t="s">
        <v>346</v>
      </c>
    </row>
    <row r="325" spans="1:3" x14ac:dyDescent="0.2">
      <c r="A325" s="194" t="s">
        <v>193</v>
      </c>
      <c r="B325" s="195" t="s">
        <v>192</v>
      </c>
      <c r="C325" s="196" t="s">
        <v>346</v>
      </c>
    </row>
    <row r="326" spans="1:3" x14ac:dyDescent="0.2">
      <c r="A326" s="194" t="s">
        <v>195</v>
      </c>
      <c r="B326" s="195" t="s">
        <v>194</v>
      </c>
      <c r="C326" s="196" t="s">
        <v>346</v>
      </c>
    </row>
    <row r="327" spans="1:3" x14ac:dyDescent="0.2">
      <c r="A327" s="189" t="s">
        <v>647</v>
      </c>
      <c r="B327" s="177" t="s">
        <v>648</v>
      </c>
      <c r="C327" s="191" t="s">
        <v>32</v>
      </c>
    </row>
    <row r="328" spans="1:3" x14ac:dyDescent="0.2">
      <c r="A328" s="189" t="s">
        <v>315</v>
      </c>
      <c r="B328" s="190">
        <v>13061</v>
      </c>
      <c r="C328" s="178" t="s">
        <v>344</v>
      </c>
    </row>
    <row r="329" spans="1:3" x14ac:dyDescent="0.2">
      <c r="A329" s="189" t="s">
        <v>316</v>
      </c>
      <c r="B329" s="190">
        <v>13062</v>
      </c>
      <c r="C329" s="178" t="s">
        <v>344</v>
      </c>
    </row>
    <row r="330" spans="1:3" x14ac:dyDescent="0.2">
      <c r="A330" s="189" t="s">
        <v>317</v>
      </c>
      <c r="B330" s="190">
        <v>13063</v>
      </c>
      <c r="C330" s="178" t="s">
        <v>344</v>
      </c>
    </row>
    <row r="331" spans="1:3" x14ac:dyDescent="0.2">
      <c r="A331" s="189" t="s">
        <v>649</v>
      </c>
      <c r="B331" s="190">
        <v>12100</v>
      </c>
      <c r="C331" s="182" t="s">
        <v>358</v>
      </c>
    </row>
    <row r="332" spans="1:3" ht="38.25" x14ac:dyDescent="0.2">
      <c r="A332" s="189" t="s">
        <v>650</v>
      </c>
      <c r="B332" s="190">
        <v>12130</v>
      </c>
      <c r="C332" s="182" t="s">
        <v>358</v>
      </c>
    </row>
    <row r="333" spans="1:3" x14ac:dyDescent="0.2">
      <c r="A333" s="189" t="s">
        <v>651</v>
      </c>
      <c r="B333" s="190">
        <v>12160</v>
      </c>
      <c r="C333" s="182" t="s">
        <v>358</v>
      </c>
    </row>
    <row r="334" spans="1:3" ht="25.5" x14ac:dyDescent="0.2">
      <c r="A334" s="189" t="s">
        <v>652</v>
      </c>
      <c r="B334" s="190">
        <v>12190</v>
      </c>
      <c r="C334" s="182" t="s">
        <v>358</v>
      </c>
    </row>
    <row r="335" spans="1:3" x14ac:dyDescent="0.2">
      <c r="A335" s="189" t="s">
        <v>653</v>
      </c>
      <c r="B335" s="190">
        <v>12195</v>
      </c>
      <c r="C335" s="182" t="s">
        <v>358</v>
      </c>
    </row>
    <row r="336" spans="1:3" x14ac:dyDescent="0.2">
      <c r="A336" s="176" t="s">
        <v>654</v>
      </c>
      <c r="B336" s="177" t="s">
        <v>655</v>
      </c>
      <c r="C336" s="178" t="s">
        <v>344</v>
      </c>
    </row>
    <row r="337" spans="1:3" x14ac:dyDescent="0.2">
      <c r="A337" s="189" t="s">
        <v>656</v>
      </c>
      <c r="B337" s="190">
        <v>23591</v>
      </c>
      <c r="C337" s="192" t="s">
        <v>354</v>
      </c>
    </row>
    <row r="338" spans="1:3" x14ac:dyDescent="0.2">
      <c r="A338" s="189" t="s">
        <v>657</v>
      </c>
      <c r="B338" s="190">
        <v>23592</v>
      </c>
      <c r="C338" s="192" t="s">
        <v>354</v>
      </c>
    </row>
    <row r="339" spans="1:3" x14ac:dyDescent="0.2">
      <c r="A339" s="189" t="s">
        <v>658</v>
      </c>
      <c r="B339" s="190">
        <v>23593</v>
      </c>
      <c r="C339" s="192" t="s">
        <v>354</v>
      </c>
    </row>
    <row r="340" spans="1:3" x14ac:dyDescent="0.2">
      <c r="A340" s="189" t="s">
        <v>659</v>
      </c>
      <c r="B340" s="190">
        <v>23640</v>
      </c>
      <c r="C340" s="191" t="s">
        <v>32</v>
      </c>
    </row>
    <row r="341" spans="1:3" x14ac:dyDescent="0.2">
      <c r="A341" s="189" t="s">
        <v>660</v>
      </c>
      <c r="B341" s="177" t="s">
        <v>661</v>
      </c>
      <c r="C341" s="191" t="s">
        <v>32</v>
      </c>
    </row>
    <row r="342" spans="1:3" x14ac:dyDescent="0.2">
      <c r="A342" s="176" t="s">
        <v>662</v>
      </c>
      <c r="B342" s="190">
        <v>99310</v>
      </c>
      <c r="C342" s="182" t="s">
        <v>358</v>
      </c>
    </row>
    <row r="343" spans="1:3" ht="25.5" x14ac:dyDescent="0.2">
      <c r="A343" s="189" t="s">
        <v>663</v>
      </c>
      <c r="B343" s="177" t="s">
        <v>664</v>
      </c>
      <c r="C343" s="191" t="s">
        <v>32</v>
      </c>
    </row>
    <row r="344" spans="1:3" x14ac:dyDescent="0.2">
      <c r="A344" s="189" t="s">
        <v>665</v>
      </c>
      <c r="B344" s="177" t="s">
        <v>666</v>
      </c>
      <c r="C344" s="191" t="s">
        <v>32</v>
      </c>
    </row>
    <row r="345" spans="1:3" x14ac:dyDescent="0.2">
      <c r="A345" s="189" t="s">
        <v>667</v>
      </c>
      <c r="B345" s="177" t="s">
        <v>668</v>
      </c>
      <c r="C345" s="191" t="s">
        <v>32</v>
      </c>
    </row>
    <row r="346" spans="1:3" x14ac:dyDescent="0.2">
      <c r="A346" s="189" t="s">
        <v>669</v>
      </c>
      <c r="B346" s="177" t="s">
        <v>670</v>
      </c>
      <c r="C346" s="191" t="s">
        <v>32</v>
      </c>
    </row>
    <row r="347" spans="1:3" x14ac:dyDescent="0.2">
      <c r="A347" s="189" t="s">
        <v>671</v>
      </c>
      <c r="B347" s="177" t="s">
        <v>672</v>
      </c>
      <c r="C347" s="191" t="s">
        <v>32</v>
      </c>
    </row>
    <row r="348" spans="1:3" ht="25.5" x14ac:dyDescent="0.2">
      <c r="A348" s="189" t="s">
        <v>673</v>
      </c>
      <c r="B348" s="177" t="s">
        <v>674</v>
      </c>
      <c r="C348" s="191" t="s">
        <v>32</v>
      </c>
    </row>
    <row r="349" spans="1:3" x14ac:dyDescent="0.2">
      <c r="A349" s="189" t="s">
        <v>675</v>
      </c>
      <c r="B349" s="190">
        <v>24710</v>
      </c>
      <c r="C349" s="191" t="s">
        <v>32</v>
      </c>
    </row>
    <row r="350" spans="1:3" x14ac:dyDescent="0.2">
      <c r="A350" s="182" t="s">
        <v>676</v>
      </c>
      <c r="B350" s="183" t="s">
        <v>677</v>
      </c>
      <c r="C350" s="196" t="s">
        <v>346</v>
      </c>
    </row>
    <row r="351" spans="1:3" x14ac:dyDescent="0.2">
      <c r="A351" s="189" t="s">
        <v>678</v>
      </c>
      <c r="B351" s="190">
        <v>15087</v>
      </c>
      <c r="C351" s="191" t="s">
        <v>32</v>
      </c>
    </row>
    <row r="352" spans="1:3" x14ac:dyDescent="0.2">
      <c r="A352" s="189" t="s">
        <v>679</v>
      </c>
      <c r="B352" s="190">
        <v>12210</v>
      </c>
      <c r="C352" s="182" t="s">
        <v>358</v>
      </c>
    </row>
    <row r="353" spans="1:3" x14ac:dyDescent="0.2">
      <c r="A353" s="189" t="s">
        <v>680</v>
      </c>
      <c r="B353" s="177" t="s">
        <v>681</v>
      </c>
      <c r="C353" s="191" t="s">
        <v>32</v>
      </c>
    </row>
    <row r="354" spans="1:3" x14ac:dyDescent="0.2">
      <c r="A354" s="189" t="s">
        <v>682</v>
      </c>
      <c r="B354" s="190">
        <v>12221</v>
      </c>
      <c r="C354" s="182" t="s">
        <v>358</v>
      </c>
    </row>
    <row r="355" spans="1:3" x14ac:dyDescent="0.2">
      <c r="A355" s="189" t="s">
        <v>683</v>
      </c>
      <c r="B355" s="190">
        <v>12222</v>
      </c>
      <c r="C355" s="182" t="s">
        <v>358</v>
      </c>
    </row>
    <row r="356" spans="1:3" x14ac:dyDescent="0.2">
      <c r="A356" s="189" t="s">
        <v>684</v>
      </c>
      <c r="B356" s="190">
        <v>12223</v>
      </c>
      <c r="C356" s="182" t="s">
        <v>358</v>
      </c>
    </row>
    <row r="357" spans="1:3" x14ac:dyDescent="0.2">
      <c r="A357" s="189" t="s">
        <v>685</v>
      </c>
      <c r="B357" s="190">
        <v>12224</v>
      </c>
      <c r="C357" s="182" t="s">
        <v>358</v>
      </c>
    </row>
    <row r="358" spans="1:3" x14ac:dyDescent="0.2">
      <c r="A358" s="189" t="s">
        <v>686</v>
      </c>
      <c r="B358" s="190">
        <v>23710</v>
      </c>
      <c r="C358" s="191" t="s">
        <v>32</v>
      </c>
    </row>
    <row r="359" spans="1:3" x14ac:dyDescent="0.2">
      <c r="A359" s="176" t="s">
        <v>687</v>
      </c>
      <c r="B359" s="190">
        <v>47090</v>
      </c>
      <c r="C359" s="191" t="s">
        <v>32</v>
      </c>
    </row>
    <row r="360" spans="1:3" x14ac:dyDescent="0.2">
      <c r="A360" s="182" t="s">
        <v>688</v>
      </c>
      <c r="B360" s="183" t="s">
        <v>689</v>
      </c>
      <c r="C360" s="184" t="s">
        <v>351</v>
      </c>
    </row>
    <row r="361" spans="1:3" x14ac:dyDescent="0.2">
      <c r="A361" s="182" t="s">
        <v>690</v>
      </c>
      <c r="B361" s="183" t="s">
        <v>691</v>
      </c>
      <c r="C361" s="184" t="s">
        <v>351</v>
      </c>
    </row>
    <row r="362" spans="1:3" x14ac:dyDescent="0.2">
      <c r="A362" s="182" t="s">
        <v>692</v>
      </c>
      <c r="B362" s="183" t="s">
        <v>693</v>
      </c>
      <c r="C362" s="184" t="s">
        <v>351</v>
      </c>
    </row>
    <row r="363" spans="1:3" x14ac:dyDescent="0.2">
      <c r="A363" s="182" t="s">
        <v>694</v>
      </c>
      <c r="B363" s="183" t="s">
        <v>695</v>
      </c>
      <c r="C363" s="184" t="s">
        <v>351</v>
      </c>
    </row>
    <row r="364" spans="1:3" x14ac:dyDescent="0.2">
      <c r="A364" s="189" t="s">
        <v>696</v>
      </c>
      <c r="B364" s="190">
        <v>12235</v>
      </c>
      <c r="C364" s="182" t="s">
        <v>358</v>
      </c>
    </row>
    <row r="365" spans="1:3" x14ac:dyDescent="0.2">
      <c r="A365" s="189" t="s">
        <v>697</v>
      </c>
      <c r="B365" s="190">
        <v>12236</v>
      </c>
      <c r="C365" s="182" t="s">
        <v>358</v>
      </c>
    </row>
    <row r="366" spans="1:3" x14ac:dyDescent="0.2">
      <c r="A366" s="176" t="s">
        <v>698</v>
      </c>
      <c r="B366" s="177" t="s">
        <v>699</v>
      </c>
      <c r="C366" s="178" t="s">
        <v>344</v>
      </c>
    </row>
    <row r="367" spans="1:3" x14ac:dyDescent="0.2">
      <c r="A367" s="176" t="s">
        <v>700</v>
      </c>
      <c r="B367" s="177" t="s">
        <v>701</v>
      </c>
      <c r="C367" s="178" t="s">
        <v>344</v>
      </c>
    </row>
    <row r="368" spans="1:3" x14ac:dyDescent="0.2">
      <c r="A368" s="189" t="s">
        <v>702</v>
      </c>
      <c r="B368" s="190">
        <v>21071</v>
      </c>
      <c r="C368" s="191" t="s">
        <v>32</v>
      </c>
    </row>
    <row r="369" spans="1:3" x14ac:dyDescent="0.2">
      <c r="A369" s="176" t="s">
        <v>703</v>
      </c>
      <c r="B369" s="190">
        <v>91710</v>
      </c>
      <c r="C369" s="191" t="s">
        <v>32</v>
      </c>
    </row>
    <row r="370" spans="1:3" x14ac:dyDescent="0.2">
      <c r="A370" s="189" t="s">
        <v>704</v>
      </c>
      <c r="B370" s="177" t="s">
        <v>705</v>
      </c>
      <c r="C370" s="191" t="s">
        <v>32</v>
      </c>
    </row>
    <row r="371" spans="1:3" x14ac:dyDescent="0.2">
      <c r="A371" s="189" t="s">
        <v>706</v>
      </c>
      <c r="B371" s="190">
        <v>23760</v>
      </c>
      <c r="C371" s="191" t="s">
        <v>32</v>
      </c>
    </row>
    <row r="372" spans="1:3" x14ac:dyDescent="0.2">
      <c r="A372" s="189" t="s">
        <v>707</v>
      </c>
      <c r="B372" s="190">
        <v>30361</v>
      </c>
      <c r="C372" s="178" t="s">
        <v>344</v>
      </c>
    </row>
    <row r="373" spans="1:3" x14ac:dyDescent="0.2">
      <c r="A373" s="189" t="s">
        <v>708</v>
      </c>
      <c r="B373" s="190">
        <v>30362</v>
      </c>
      <c r="C373" s="178" t="s">
        <v>344</v>
      </c>
    </row>
    <row r="374" spans="1:3" x14ac:dyDescent="0.2">
      <c r="A374" s="189" t="s">
        <v>709</v>
      </c>
      <c r="B374" s="190">
        <v>30363</v>
      </c>
      <c r="C374" s="178" t="s">
        <v>344</v>
      </c>
    </row>
    <row r="375" spans="1:3" x14ac:dyDescent="0.2">
      <c r="A375" s="189" t="s">
        <v>710</v>
      </c>
      <c r="B375" s="190">
        <v>30364</v>
      </c>
      <c r="C375" s="178" t="s">
        <v>344</v>
      </c>
    </row>
    <row r="376" spans="1:3" x14ac:dyDescent="0.2">
      <c r="A376" s="189" t="s">
        <v>711</v>
      </c>
      <c r="B376" s="190">
        <v>28350</v>
      </c>
      <c r="C376" s="191" t="s">
        <v>32</v>
      </c>
    </row>
    <row r="377" spans="1:3" x14ac:dyDescent="0.2">
      <c r="A377" s="189" t="s">
        <v>712</v>
      </c>
      <c r="B377" s="190">
        <v>31260</v>
      </c>
      <c r="C377" s="191" t="s">
        <v>32</v>
      </c>
    </row>
    <row r="378" spans="1:3" x14ac:dyDescent="0.2">
      <c r="A378" s="189" t="s">
        <v>713</v>
      </c>
      <c r="B378" s="190">
        <v>14150</v>
      </c>
      <c r="C378" s="193" t="s">
        <v>348</v>
      </c>
    </row>
    <row r="379" spans="1:3" x14ac:dyDescent="0.2">
      <c r="A379" s="189" t="s">
        <v>714</v>
      </c>
      <c r="B379" s="190">
        <v>14160</v>
      </c>
      <c r="C379" s="193" t="s">
        <v>348</v>
      </c>
    </row>
    <row r="380" spans="1:3" x14ac:dyDescent="0.2">
      <c r="A380" s="176" t="s">
        <v>715</v>
      </c>
      <c r="B380" s="177" t="s">
        <v>286</v>
      </c>
      <c r="C380" s="178" t="s">
        <v>344</v>
      </c>
    </row>
    <row r="381" spans="1:3" x14ac:dyDescent="0.2">
      <c r="A381" s="176" t="s">
        <v>716</v>
      </c>
      <c r="B381" s="177" t="s">
        <v>287</v>
      </c>
      <c r="C381" s="178" t="s">
        <v>344</v>
      </c>
    </row>
    <row r="382" spans="1:3" x14ac:dyDescent="0.2">
      <c r="A382" s="176" t="s">
        <v>717</v>
      </c>
      <c r="B382" s="177" t="s">
        <v>288</v>
      </c>
      <c r="C382" s="178" t="s">
        <v>344</v>
      </c>
    </row>
    <row r="383" spans="1:3" x14ac:dyDescent="0.2">
      <c r="A383" s="176" t="s">
        <v>718</v>
      </c>
      <c r="B383" s="190">
        <v>99410</v>
      </c>
      <c r="C383" s="191" t="s">
        <v>32</v>
      </c>
    </row>
    <row r="384" spans="1:3" x14ac:dyDescent="0.2">
      <c r="A384" s="189" t="s">
        <v>719</v>
      </c>
      <c r="B384" s="190">
        <v>30375</v>
      </c>
      <c r="C384" s="191" t="s">
        <v>32</v>
      </c>
    </row>
    <row r="385" spans="1:3" x14ac:dyDescent="0.2">
      <c r="A385" s="189" t="s">
        <v>720</v>
      </c>
      <c r="B385" s="190">
        <v>12250</v>
      </c>
      <c r="C385" s="182" t="s">
        <v>358</v>
      </c>
    </row>
    <row r="386" spans="1:3" x14ac:dyDescent="0.2">
      <c r="A386" s="189" t="s">
        <v>721</v>
      </c>
      <c r="B386" s="190">
        <v>12280</v>
      </c>
      <c r="C386" s="182" t="s">
        <v>358</v>
      </c>
    </row>
    <row r="387" spans="1:3" ht="38.25" x14ac:dyDescent="0.2">
      <c r="A387" s="176" t="s">
        <v>722</v>
      </c>
      <c r="B387" s="190">
        <v>99510</v>
      </c>
      <c r="C387" s="192" t="s">
        <v>354</v>
      </c>
    </row>
    <row r="388" spans="1:3" x14ac:dyDescent="0.2">
      <c r="A388" s="189" t="s">
        <v>256</v>
      </c>
      <c r="B388" s="190">
        <v>13071</v>
      </c>
      <c r="C388" s="178" t="s">
        <v>344</v>
      </c>
    </row>
    <row r="389" spans="1:3" x14ac:dyDescent="0.2">
      <c r="A389" s="189" t="s">
        <v>257</v>
      </c>
      <c r="B389" s="190">
        <v>13072</v>
      </c>
      <c r="C389" s="178" t="s">
        <v>344</v>
      </c>
    </row>
    <row r="390" spans="1:3" x14ac:dyDescent="0.2">
      <c r="A390" s="189" t="s">
        <v>258</v>
      </c>
      <c r="B390" s="190">
        <v>13073</v>
      </c>
      <c r="C390" s="178" t="s">
        <v>344</v>
      </c>
    </row>
    <row r="391" spans="1:3" x14ac:dyDescent="0.2">
      <c r="A391" s="189" t="s">
        <v>259</v>
      </c>
      <c r="B391" s="190">
        <v>13074</v>
      </c>
      <c r="C391" s="178" t="s">
        <v>344</v>
      </c>
    </row>
    <row r="392" spans="1:3" x14ac:dyDescent="0.2">
      <c r="A392" s="189" t="s">
        <v>260</v>
      </c>
      <c r="B392" s="190">
        <v>13075</v>
      </c>
      <c r="C392" s="178" t="s">
        <v>344</v>
      </c>
    </row>
    <row r="393" spans="1:3" x14ac:dyDescent="0.2">
      <c r="A393" s="189" t="s">
        <v>723</v>
      </c>
      <c r="B393" s="190">
        <v>30390</v>
      </c>
      <c r="C393" s="192" t="s">
        <v>354</v>
      </c>
    </row>
    <row r="394" spans="1:3" x14ac:dyDescent="0.2">
      <c r="A394" s="189" t="s">
        <v>724</v>
      </c>
      <c r="B394" s="190">
        <v>23790</v>
      </c>
      <c r="C394" s="191" t="s">
        <v>32</v>
      </c>
    </row>
    <row r="395" spans="1:3" x14ac:dyDescent="0.2">
      <c r="A395" s="189" t="s">
        <v>725</v>
      </c>
      <c r="B395" s="190">
        <v>23810</v>
      </c>
      <c r="C395" s="191" t="s">
        <v>32</v>
      </c>
    </row>
    <row r="396" spans="1:3" x14ac:dyDescent="0.2">
      <c r="A396" s="176" t="s">
        <v>726</v>
      </c>
      <c r="B396" s="190">
        <v>47101</v>
      </c>
      <c r="C396" s="191" t="s">
        <v>32</v>
      </c>
    </row>
    <row r="397" spans="1:3" x14ac:dyDescent="0.2">
      <c r="A397" s="189" t="s">
        <v>727</v>
      </c>
      <c r="B397" s="190">
        <v>23820</v>
      </c>
      <c r="C397" s="191" t="s">
        <v>32</v>
      </c>
    </row>
    <row r="398" spans="1:3" x14ac:dyDescent="0.2">
      <c r="A398" s="189" t="s">
        <v>728</v>
      </c>
      <c r="B398" s="190">
        <v>27131</v>
      </c>
      <c r="C398" s="191" t="s">
        <v>32</v>
      </c>
    </row>
    <row r="399" spans="1:3" x14ac:dyDescent="0.2">
      <c r="A399" s="189" t="s">
        <v>729</v>
      </c>
      <c r="B399" s="190">
        <v>27132</v>
      </c>
      <c r="C399" s="191" t="s">
        <v>32</v>
      </c>
    </row>
    <row r="400" spans="1:3" x14ac:dyDescent="0.2">
      <c r="A400" s="189" t="s">
        <v>730</v>
      </c>
      <c r="B400" s="190">
        <v>16090</v>
      </c>
      <c r="C400" s="191" t="s">
        <v>32</v>
      </c>
    </row>
    <row r="401" spans="1:3" x14ac:dyDescent="0.2">
      <c r="A401" s="189" t="s">
        <v>731</v>
      </c>
      <c r="B401" s="190">
        <v>16110</v>
      </c>
      <c r="C401" s="191" t="s">
        <v>32</v>
      </c>
    </row>
    <row r="402" spans="1:3" x14ac:dyDescent="0.2">
      <c r="A402" s="189" t="s">
        <v>732</v>
      </c>
      <c r="B402" s="190">
        <v>16130</v>
      </c>
      <c r="C402" s="191" t="s">
        <v>32</v>
      </c>
    </row>
    <row r="403" spans="1:3" ht="25.5" x14ac:dyDescent="0.2">
      <c r="A403" s="189" t="s">
        <v>733</v>
      </c>
      <c r="B403" s="190">
        <v>16160</v>
      </c>
      <c r="C403" s="191" t="s">
        <v>32</v>
      </c>
    </row>
    <row r="404" spans="1:3" x14ac:dyDescent="0.2">
      <c r="A404" s="176" t="s">
        <v>734</v>
      </c>
      <c r="B404" s="177" t="s">
        <v>735</v>
      </c>
      <c r="C404" s="178" t="s">
        <v>344</v>
      </c>
    </row>
    <row r="405" spans="1:3" ht="25.5" x14ac:dyDescent="0.2">
      <c r="A405" s="189" t="s">
        <v>736</v>
      </c>
      <c r="B405" s="190">
        <v>21080</v>
      </c>
      <c r="C405" s="191" t="s">
        <v>32</v>
      </c>
    </row>
    <row r="406" spans="1:3" x14ac:dyDescent="0.2">
      <c r="A406" s="189" t="s">
        <v>737</v>
      </c>
      <c r="B406" s="190">
        <v>11260</v>
      </c>
      <c r="C406" s="191" t="s">
        <v>32</v>
      </c>
    </row>
    <row r="407" spans="1:3" ht="38.25" x14ac:dyDescent="0.2">
      <c r="A407" s="176" t="s">
        <v>738</v>
      </c>
      <c r="B407" s="190">
        <v>47201</v>
      </c>
      <c r="C407" s="191" t="s">
        <v>32</v>
      </c>
    </row>
    <row r="408" spans="1:3" x14ac:dyDescent="0.2">
      <c r="A408" s="182" t="s">
        <v>739</v>
      </c>
      <c r="B408" s="183" t="s">
        <v>740</v>
      </c>
      <c r="C408" s="196" t="s">
        <v>346</v>
      </c>
    </row>
    <row r="409" spans="1:3" x14ac:dyDescent="0.2">
      <c r="A409" s="182" t="s">
        <v>741</v>
      </c>
      <c r="B409" s="183" t="s">
        <v>742</v>
      </c>
      <c r="C409" s="196" t="s">
        <v>346</v>
      </c>
    </row>
    <row r="410" spans="1:3" x14ac:dyDescent="0.2">
      <c r="A410" s="176" t="s">
        <v>743</v>
      </c>
      <c r="B410" s="190">
        <v>99610</v>
      </c>
      <c r="C410" s="192" t="s">
        <v>354</v>
      </c>
    </row>
    <row r="411" spans="1:3" x14ac:dyDescent="0.2">
      <c r="A411" s="189" t="s">
        <v>744</v>
      </c>
      <c r="B411" s="190">
        <v>30395</v>
      </c>
      <c r="C411" s="192" t="s">
        <v>354</v>
      </c>
    </row>
    <row r="412" spans="1:3" x14ac:dyDescent="0.2">
      <c r="A412" s="189" t="s">
        <v>745</v>
      </c>
      <c r="B412" s="177" t="s">
        <v>746</v>
      </c>
      <c r="C412" s="191" t="s">
        <v>32</v>
      </c>
    </row>
    <row r="413" spans="1:3" x14ac:dyDescent="0.2">
      <c r="A413" s="189" t="s">
        <v>747</v>
      </c>
      <c r="B413" s="190">
        <v>12305</v>
      </c>
      <c r="C413" s="182" t="s">
        <v>358</v>
      </c>
    </row>
    <row r="414" spans="1:3" x14ac:dyDescent="0.2">
      <c r="A414" s="189" t="s">
        <v>748</v>
      </c>
      <c r="B414" s="190">
        <v>28510</v>
      </c>
      <c r="C414" s="182" t="s">
        <v>358</v>
      </c>
    </row>
    <row r="415" spans="1:3" x14ac:dyDescent="0.2">
      <c r="A415" s="189" t="s">
        <v>310</v>
      </c>
      <c r="B415" s="190">
        <v>28515</v>
      </c>
      <c r="C415" s="182" t="s">
        <v>358</v>
      </c>
    </row>
    <row r="416" spans="1:3" x14ac:dyDescent="0.2">
      <c r="A416" s="176" t="s">
        <v>749</v>
      </c>
      <c r="B416" s="190">
        <v>99710</v>
      </c>
      <c r="C416" s="191" t="s">
        <v>32</v>
      </c>
    </row>
    <row r="417" spans="1:3" x14ac:dyDescent="0.2">
      <c r="A417" s="176" t="s">
        <v>750</v>
      </c>
      <c r="B417" s="190">
        <v>99711</v>
      </c>
      <c r="C417" s="191" t="s">
        <v>32</v>
      </c>
    </row>
    <row r="418" spans="1:3" x14ac:dyDescent="0.2">
      <c r="A418" s="176" t="s">
        <v>325</v>
      </c>
      <c r="B418" s="190">
        <v>47301</v>
      </c>
      <c r="C418" s="191" t="s">
        <v>32</v>
      </c>
    </row>
    <row r="419" spans="1:3" x14ac:dyDescent="0.2">
      <c r="A419" s="176" t="s">
        <v>751</v>
      </c>
      <c r="B419" s="190">
        <v>99730</v>
      </c>
      <c r="C419" s="191" t="s">
        <v>32</v>
      </c>
    </row>
    <row r="420" spans="1:3" x14ac:dyDescent="0.2">
      <c r="A420" s="189" t="s">
        <v>752</v>
      </c>
      <c r="B420" s="190">
        <v>12311</v>
      </c>
      <c r="C420" s="182" t="s">
        <v>358</v>
      </c>
    </row>
    <row r="421" spans="1:3" x14ac:dyDescent="0.2">
      <c r="A421" s="189" t="s">
        <v>753</v>
      </c>
      <c r="B421" s="190">
        <v>12312</v>
      </c>
      <c r="C421" s="182" t="s">
        <v>358</v>
      </c>
    </row>
    <row r="422" spans="1:3" x14ac:dyDescent="0.2">
      <c r="A422" s="189" t="s">
        <v>754</v>
      </c>
      <c r="B422" s="190">
        <v>12313</v>
      </c>
      <c r="C422" s="182" t="s">
        <v>358</v>
      </c>
    </row>
    <row r="423" spans="1:3" x14ac:dyDescent="0.2">
      <c r="A423" s="189" t="s">
        <v>755</v>
      </c>
      <c r="B423" s="190">
        <v>12314</v>
      </c>
      <c r="C423" s="182" t="s">
        <v>358</v>
      </c>
    </row>
    <row r="424" spans="1:3" x14ac:dyDescent="0.2">
      <c r="A424" s="189" t="s">
        <v>756</v>
      </c>
      <c r="B424" s="190">
        <v>12315</v>
      </c>
      <c r="C424" s="182" t="s">
        <v>358</v>
      </c>
    </row>
    <row r="425" spans="1:3" x14ac:dyDescent="0.2">
      <c r="A425" s="189" t="s">
        <v>757</v>
      </c>
      <c r="B425" s="190">
        <v>12316</v>
      </c>
      <c r="C425" s="182" t="s">
        <v>358</v>
      </c>
    </row>
    <row r="426" spans="1:3" x14ac:dyDescent="0.2">
      <c r="A426" s="176" t="s">
        <v>758</v>
      </c>
      <c r="B426" s="177" t="s">
        <v>759</v>
      </c>
      <c r="C426" s="178" t="s">
        <v>344</v>
      </c>
    </row>
    <row r="427" spans="1:3" x14ac:dyDescent="0.2">
      <c r="A427" s="189" t="s">
        <v>760</v>
      </c>
      <c r="B427" s="177" t="s">
        <v>761</v>
      </c>
      <c r="C427" s="191" t="s">
        <v>32</v>
      </c>
    </row>
    <row r="428" spans="1:3" x14ac:dyDescent="0.2">
      <c r="A428" s="189" t="s">
        <v>762</v>
      </c>
      <c r="B428" s="177" t="s">
        <v>763</v>
      </c>
      <c r="C428" s="191" t="s">
        <v>32</v>
      </c>
    </row>
    <row r="429" spans="1:3" x14ac:dyDescent="0.2">
      <c r="A429" s="189" t="s">
        <v>764</v>
      </c>
      <c r="B429" s="177" t="s">
        <v>765</v>
      </c>
      <c r="C429" s="191" t="s">
        <v>32</v>
      </c>
    </row>
    <row r="430" spans="1:3" x14ac:dyDescent="0.2">
      <c r="A430" s="189" t="s">
        <v>766</v>
      </c>
      <c r="B430" s="177" t="s">
        <v>767</v>
      </c>
      <c r="C430" s="191" t="s">
        <v>32</v>
      </c>
    </row>
    <row r="431" spans="1:3" x14ac:dyDescent="0.2">
      <c r="A431" s="189" t="s">
        <v>768</v>
      </c>
      <c r="B431" s="177" t="s">
        <v>769</v>
      </c>
      <c r="C431" s="191" t="s">
        <v>32</v>
      </c>
    </row>
    <row r="432" spans="1:3" x14ac:dyDescent="0.2">
      <c r="A432" s="189" t="s">
        <v>267</v>
      </c>
      <c r="B432" s="190">
        <v>23850</v>
      </c>
      <c r="C432" s="191" t="s">
        <v>32</v>
      </c>
    </row>
    <row r="433" spans="1:3" x14ac:dyDescent="0.2">
      <c r="A433" s="176" t="s">
        <v>770</v>
      </c>
      <c r="B433" s="190">
        <v>99810</v>
      </c>
      <c r="C433" s="178" t="s">
        <v>344</v>
      </c>
    </row>
    <row r="434" spans="1:3" x14ac:dyDescent="0.2">
      <c r="A434" s="189" t="s">
        <v>771</v>
      </c>
      <c r="B434" s="190">
        <v>23870</v>
      </c>
      <c r="C434" s="191" t="s">
        <v>32</v>
      </c>
    </row>
    <row r="435" spans="1:3" x14ac:dyDescent="0.2">
      <c r="A435" s="189" t="s">
        <v>772</v>
      </c>
      <c r="B435" s="190">
        <v>12317</v>
      </c>
      <c r="C435" s="182" t="s">
        <v>358</v>
      </c>
    </row>
    <row r="436" spans="1:3" x14ac:dyDescent="0.2">
      <c r="A436" s="176" t="s">
        <v>773</v>
      </c>
      <c r="B436" s="177" t="s">
        <v>774</v>
      </c>
      <c r="C436" s="178" t="s">
        <v>344</v>
      </c>
    </row>
    <row r="437" spans="1:3" x14ac:dyDescent="0.2">
      <c r="A437" s="176" t="s">
        <v>775</v>
      </c>
      <c r="B437" s="190">
        <v>99820</v>
      </c>
      <c r="C437" s="182" t="s">
        <v>358</v>
      </c>
    </row>
    <row r="438" spans="1:3" x14ac:dyDescent="0.2">
      <c r="A438" s="194" t="s">
        <v>197</v>
      </c>
      <c r="B438" s="195" t="s">
        <v>196</v>
      </c>
      <c r="C438" s="196" t="s">
        <v>346</v>
      </c>
    </row>
    <row r="439" spans="1:3" x14ac:dyDescent="0.2">
      <c r="A439" s="194" t="s">
        <v>199</v>
      </c>
      <c r="B439" s="195" t="s">
        <v>198</v>
      </c>
      <c r="C439" s="196" t="s">
        <v>346</v>
      </c>
    </row>
    <row r="440" spans="1:3" x14ac:dyDescent="0.2">
      <c r="A440" s="194" t="s">
        <v>201</v>
      </c>
      <c r="B440" s="195" t="s">
        <v>200</v>
      </c>
      <c r="C440" s="196" t="s">
        <v>346</v>
      </c>
    </row>
    <row r="441" spans="1:3" ht="51" x14ac:dyDescent="0.2">
      <c r="A441" s="176" t="s">
        <v>776</v>
      </c>
      <c r="B441" s="190">
        <v>47401</v>
      </c>
      <c r="C441" s="191" t="s">
        <v>32</v>
      </c>
    </row>
    <row r="442" spans="1:3" x14ac:dyDescent="0.2">
      <c r="A442" s="176" t="s">
        <v>319</v>
      </c>
      <c r="B442" s="177" t="s">
        <v>322</v>
      </c>
      <c r="C442" s="178" t="s">
        <v>344</v>
      </c>
    </row>
    <row r="443" spans="1:3" x14ac:dyDescent="0.2">
      <c r="A443" s="176" t="s">
        <v>320</v>
      </c>
      <c r="B443" s="177" t="s">
        <v>323</v>
      </c>
      <c r="C443" s="178" t="s">
        <v>344</v>
      </c>
    </row>
    <row r="444" spans="1:3" x14ac:dyDescent="0.2">
      <c r="A444" s="176" t="s">
        <v>321</v>
      </c>
      <c r="B444" s="177" t="s">
        <v>324</v>
      </c>
      <c r="C444" s="178" t="s">
        <v>344</v>
      </c>
    </row>
    <row r="445" spans="1:3" x14ac:dyDescent="0.2">
      <c r="A445" s="182" t="s">
        <v>777</v>
      </c>
      <c r="B445" s="183" t="s">
        <v>778</v>
      </c>
      <c r="C445" s="184" t="s">
        <v>351</v>
      </c>
    </row>
    <row r="446" spans="1:3" x14ac:dyDescent="0.2">
      <c r="A446" s="182" t="s">
        <v>779</v>
      </c>
      <c r="B446" s="183" t="s">
        <v>780</v>
      </c>
      <c r="C446" s="184" t="s">
        <v>351</v>
      </c>
    </row>
    <row r="447" spans="1:3" x14ac:dyDescent="0.2">
      <c r="A447" s="182" t="s">
        <v>781</v>
      </c>
      <c r="B447" s="183" t="s">
        <v>782</v>
      </c>
      <c r="C447" s="184" t="s">
        <v>351</v>
      </c>
    </row>
    <row r="448" spans="1:3" x14ac:dyDescent="0.2">
      <c r="A448" s="189" t="s">
        <v>783</v>
      </c>
      <c r="B448" s="177" t="s">
        <v>784</v>
      </c>
      <c r="C448" s="191" t="s">
        <v>32</v>
      </c>
    </row>
    <row r="449" spans="1:3" x14ac:dyDescent="0.2">
      <c r="A449" s="176" t="s">
        <v>785</v>
      </c>
      <c r="B449" s="177" t="s">
        <v>786</v>
      </c>
      <c r="C449" s="178" t="s">
        <v>344</v>
      </c>
    </row>
    <row r="450" spans="1:3" x14ac:dyDescent="0.2">
      <c r="A450" s="189" t="s">
        <v>787</v>
      </c>
      <c r="B450" s="190">
        <v>25040</v>
      </c>
      <c r="C450" s="191" t="s">
        <v>32</v>
      </c>
    </row>
    <row r="451" spans="1:3" x14ac:dyDescent="0.2">
      <c r="A451" s="189" t="s">
        <v>788</v>
      </c>
      <c r="B451" s="190">
        <v>16190</v>
      </c>
      <c r="C451" s="191" t="s">
        <v>32</v>
      </c>
    </row>
    <row r="452" spans="1:3" x14ac:dyDescent="0.2">
      <c r="A452" s="189" t="s">
        <v>789</v>
      </c>
      <c r="B452" s="190">
        <v>23890</v>
      </c>
      <c r="C452" s="191" t="s">
        <v>32</v>
      </c>
    </row>
    <row r="453" spans="1:3" x14ac:dyDescent="0.2">
      <c r="A453" s="182" t="s">
        <v>790</v>
      </c>
      <c r="B453" s="183" t="s">
        <v>791</v>
      </c>
      <c r="C453" s="184" t="s">
        <v>351</v>
      </c>
    </row>
    <row r="454" spans="1:3" x14ac:dyDescent="0.2">
      <c r="A454" s="189" t="s">
        <v>263</v>
      </c>
      <c r="B454" s="190">
        <v>21110</v>
      </c>
      <c r="C454" s="191" t="s">
        <v>32</v>
      </c>
    </row>
    <row r="455" spans="1:3" x14ac:dyDescent="0.2">
      <c r="A455" s="189" t="s">
        <v>792</v>
      </c>
      <c r="B455" s="190">
        <v>21130</v>
      </c>
      <c r="C455" s="178" t="s">
        <v>344</v>
      </c>
    </row>
    <row r="456" spans="1:3" x14ac:dyDescent="0.2">
      <c r="A456" s="189" t="s">
        <v>793</v>
      </c>
      <c r="B456" s="190">
        <v>31290</v>
      </c>
      <c r="C456" s="191" t="s">
        <v>32</v>
      </c>
    </row>
    <row r="457" spans="1:3" x14ac:dyDescent="0.2">
      <c r="A457" s="189" t="s">
        <v>794</v>
      </c>
      <c r="B457" s="190">
        <v>27210</v>
      </c>
      <c r="C457" s="191" t="s">
        <v>32</v>
      </c>
    </row>
    <row r="458" spans="1:3" x14ac:dyDescent="0.2">
      <c r="A458" s="189" t="s">
        <v>795</v>
      </c>
      <c r="B458" s="177" t="s">
        <v>796</v>
      </c>
      <c r="C458" s="191" t="s">
        <v>32</v>
      </c>
    </row>
    <row r="459" spans="1:3" x14ac:dyDescent="0.2">
      <c r="A459" s="189" t="s">
        <v>797</v>
      </c>
      <c r="B459" s="190">
        <v>23910</v>
      </c>
      <c r="C459" s="191" t="s">
        <v>32</v>
      </c>
    </row>
    <row r="460" spans="1:3" x14ac:dyDescent="0.2">
      <c r="A460" s="194" t="s">
        <v>203</v>
      </c>
      <c r="B460" s="195" t="s">
        <v>202</v>
      </c>
      <c r="C460" s="184" t="s">
        <v>351</v>
      </c>
    </row>
    <row r="461" spans="1:3" x14ac:dyDescent="0.2">
      <c r="A461" s="194" t="s">
        <v>205</v>
      </c>
      <c r="B461" s="195" t="s">
        <v>204</v>
      </c>
      <c r="C461" s="184" t="s">
        <v>351</v>
      </c>
    </row>
    <row r="462" spans="1:3" x14ac:dyDescent="0.2">
      <c r="A462" s="194" t="s">
        <v>207</v>
      </c>
      <c r="B462" s="195" t="s">
        <v>206</v>
      </c>
      <c r="C462" s="184" t="s">
        <v>351</v>
      </c>
    </row>
    <row r="463" spans="1:3" x14ac:dyDescent="0.2">
      <c r="A463" s="182" t="s">
        <v>798</v>
      </c>
      <c r="B463" s="183" t="s">
        <v>799</v>
      </c>
      <c r="C463" s="196" t="s">
        <v>346</v>
      </c>
    </row>
    <row r="464" spans="1:3" x14ac:dyDescent="0.2">
      <c r="A464" s="182" t="s">
        <v>800</v>
      </c>
      <c r="B464" s="183" t="s">
        <v>801</v>
      </c>
      <c r="C464" s="196" t="s">
        <v>346</v>
      </c>
    </row>
    <row r="465" spans="1:3" x14ac:dyDescent="0.2">
      <c r="A465" s="182" t="s">
        <v>802</v>
      </c>
      <c r="B465" s="183" t="s">
        <v>803</v>
      </c>
      <c r="C465" s="196" t="s">
        <v>346</v>
      </c>
    </row>
    <row r="466" spans="1:3" x14ac:dyDescent="0.2">
      <c r="A466" s="182" t="s">
        <v>804</v>
      </c>
      <c r="B466" s="183" t="s">
        <v>805</v>
      </c>
      <c r="C466" s="184" t="s">
        <v>351</v>
      </c>
    </row>
    <row r="467" spans="1:3" x14ac:dyDescent="0.2">
      <c r="A467" s="182" t="s">
        <v>806</v>
      </c>
      <c r="B467" s="183" t="s">
        <v>807</v>
      </c>
      <c r="C467" s="193" t="s">
        <v>348</v>
      </c>
    </row>
    <row r="468" spans="1:3" x14ac:dyDescent="0.2">
      <c r="A468" s="182" t="s">
        <v>808</v>
      </c>
      <c r="B468" s="183" t="s">
        <v>809</v>
      </c>
      <c r="C468" s="193" t="s">
        <v>348</v>
      </c>
    </row>
    <row r="469" spans="1:3" x14ac:dyDescent="0.2">
      <c r="A469" s="182" t="s">
        <v>810</v>
      </c>
      <c r="B469" s="183" t="s">
        <v>811</v>
      </c>
      <c r="C469" s="193" t="s">
        <v>348</v>
      </c>
    </row>
    <row r="470" spans="1:3" x14ac:dyDescent="0.2">
      <c r="A470" s="182" t="s">
        <v>812</v>
      </c>
      <c r="B470" s="183" t="s">
        <v>813</v>
      </c>
      <c r="C470" s="193" t="s">
        <v>348</v>
      </c>
    </row>
    <row r="471" spans="1:3" x14ac:dyDescent="0.2">
      <c r="A471" s="182" t="s">
        <v>814</v>
      </c>
      <c r="B471" s="183" t="s">
        <v>815</v>
      </c>
      <c r="C471" s="193" t="s">
        <v>348</v>
      </c>
    </row>
    <row r="472" spans="1:3" x14ac:dyDescent="0.2">
      <c r="A472" s="182" t="s">
        <v>816</v>
      </c>
      <c r="B472" s="183" t="s">
        <v>817</v>
      </c>
      <c r="C472" s="193" t="s">
        <v>348</v>
      </c>
    </row>
    <row r="473" spans="1:3" x14ac:dyDescent="0.2">
      <c r="A473" s="182" t="s">
        <v>818</v>
      </c>
      <c r="B473" s="183" t="s">
        <v>819</v>
      </c>
      <c r="C473" s="184" t="s">
        <v>351</v>
      </c>
    </row>
    <row r="474" spans="1:3" x14ac:dyDescent="0.2">
      <c r="A474" s="182" t="s">
        <v>820</v>
      </c>
      <c r="B474" s="183" t="s">
        <v>821</v>
      </c>
      <c r="C474" s="184" t="s">
        <v>351</v>
      </c>
    </row>
    <row r="475" spans="1:3" x14ac:dyDescent="0.2">
      <c r="A475" s="182" t="s">
        <v>822</v>
      </c>
      <c r="B475" s="183" t="s">
        <v>823</v>
      </c>
      <c r="C475" s="184" t="s">
        <v>351</v>
      </c>
    </row>
    <row r="476" spans="1:3" x14ac:dyDescent="0.2">
      <c r="A476" s="182" t="s">
        <v>824</v>
      </c>
      <c r="B476" s="183" t="s">
        <v>825</v>
      </c>
      <c r="C476" s="184" t="s">
        <v>351</v>
      </c>
    </row>
    <row r="477" spans="1:3" x14ac:dyDescent="0.2">
      <c r="A477" s="182" t="s">
        <v>826</v>
      </c>
      <c r="B477" s="183" t="s">
        <v>827</v>
      </c>
      <c r="C477" s="184" t="s">
        <v>351</v>
      </c>
    </row>
    <row r="478" spans="1:3" x14ac:dyDescent="0.2">
      <c r="A478" s="182" t="s">
        <v>828</v>
      </c>
      <c r="B478" s="183" t="s">
        <v>829</v>
      </c>
      <c r="C478" s="184" t="s">
        <v>351</v>
      </c>
    </row>
    <row r="479" spans="1:3" x14ac:dyDescent="0.2">
      <c r="A479" s="182" t="s">
        <v>830</v>
      </c>
      <c r="B479" s="183" t="s">
        <v>831</v>
      </c>
      <c r="C479" s="184" t="s">
        <v>351</v>
      </c>
    </row>
    <row r="480" spans="1:3" x14ac:dyDescent="0.2">
      <c r="A480" s="182" t="s">
        <v>832</v>
      </c>
      <c r="B480" s="183" t="s">
        <v>833</v>
      </c>
      <c r="C480" s="184" t="s">
        <v>351</v>
      </c>
    </row>
    <row r="481" spans="1:3" x14ac:dyDescent="0.2">
      <c r="A481" s="194" t="s">
        <v>209</v>
      </c>
      <c r="B481" s="195" t="s">
        <v>208</v>
      </c>
      <c r="C481" s="184" t="s">
        <v>351</v>
      </c>
    </row>
    <row r="482" spans="1:3" x14ac:dyDescent="0.2">
      <c r="A482" s="194" t="s">
        <v>211</v>
      </c>
      <c r="B482" s="195" t="s">
        <v>210</v>
      </c>
      <c r="C482" s="184" t="s">
        <v>351</v>
      </c>
    </row>
    <row r="483" spans="1:3" x14ac:dyDescent="0.2">
      <c r="A483" s="194" t="s">
        <v>213</v>
      </c>
      <c r="B483" s="195" t="s">
        <v>212</v>
      </c>
      <c r="C483" s="184" t="s">
        <v>351</v>
      </c>
    </row>
    <row r="484" spans="1:3" x14ac:dyDescent="0.2">
      <c r="A484" s="189" t="s">
        <v>834</v>
      </c>
      <c r="B484" s="190">
        <v>28630</v>
      </c>
      <c r="C484" s="182" t="s">
        <v>358</v>
      </c>
    </row>
    <row r="485" spans="1:3" x14ac:dyDescent="0.2">
      <c r="A485" s="189" t="s">
        <v>835</v>
      </c>
      <c r="B485" s="190">
        <v>25070</v>
      </c>
      <c r="C485" s="191" t="s">
        <v>32</v>
      </c>
    </row>
    <row r="486" spans="1:3" x14ac:dyDescent="0.2">
      <c r="A486" s="189" t="s">
        <v>836</v>
      </c>
      <c r="B486" s="190">
        <v>29041</v>
      </c>
      <c r="C486" s="191" t="s">
        <v>32</v>
      </c>
    </row>
    <row r="487" spans="1:3" x14ac:dyDescent="0.2">
      <c r="A487" s="189" t="s">
        <v>837</v>
      </c>
      <c r="B487" s="190">
        <v>29042</v>
      </c>
      <c r="C487" s="191" t="s">
        <v>32</v>
      </c>
    </row>
    <row r="488" spans="1:3" ht="25.5" x14ac:dyDescent="0.2">
      <c r="A488" s="176" t="s">
        <v>838</v>
      </c>
      <c r="B488" s="190">
        <v>47501</v>
      </c>
      <c r="C488" s="191" t="s">
        <v>32</v>
      </c>
    </row>
    <row r="489" spans="1:3" x14ac:dyDescent="0.2">
      <c r="A489" s="189" t="s">
        <v>839</v>
      </c>
      <c r="B489" s="190">
        <v>21150</v>
      </c>
      <c r="C489" s="191" t="s">
        <v>32</v>
      </c>
    </row>
    <row r="490" spans="1:3" x14ac:dyDescent="0.2">
      <c r="A490" s="189" t="s">
        <v>840</v>
      </c>
      <c r="B490" s="190">
        <v>21140</v>
      </c>
      <c r="C490" s="191" t="s">
        <v>32</v>
      </c>
    </row>
    <row r="491" spans="1:3" x14ac:dyDescent="0.2">
      <c r="A491" s="194" t="s">
        <v>841</v>
      </c>
      <c r="B491" s="195" t="s">
        <v>842</v>
      </c>
      <c r="C491" s="182" t="s">
        <v>358</v>
      </c>
    </row>
    <row r="492" spans="1:3" x14ac:dyDescent="0.2">
      <c r="A492" s="182" t="s">
        <v>843</v>
      </c>
      <c r="B492" s="183" t="s">
        <v>844</v>
      </c>
      <c r="C492" s="184" t="s">
        <v>351</v>
      </c>
    </row>
    <row r="493" spans="1:3" x14ac:dyDescent="0.2">
      <c r="A493" s="189" t="s">
        <v>845</v>
      </c>
      <c r="B493" s="190">
        <v>12320</v>
      </c>
      <c r="C493" s="182" t="s">
        <v>358</v>
      </c>
    </row>
    <row r="494" spans="1:3" x14ac:dyDescent="0.2">
      <c r="A494" s="176" t="s">
        <v>846</v>
      </c>
      <c r="B494" s="177" t="s">
        <v>308</v>
      </c>
      <c r="C494" s="178" t="s">
        <v>344</v>
      </c>
    </row>
    <row r="495" spans="1:3" x14ac:dyDescent="0.2">
      <c r="A495" s="176" t="s">
        <v>847</v>
      </c>
      <c r="B495" s="190">
        <v>99830</v>
      </c>
      <c r="C495" s="191" t="s">
        <v>32</v>
      </c>
    </row>
    <row r="496" spans="1:3" x14ac:dyDescent="0.2">
      <c r="A496" s="176" t="s">
        <v>848</v>
      </c>
      <c r="B496" s="177" t="s">
        <v>849</v>
      </c>
      <c r="C496" s="178" t="s">
        <v>344</v>
      </c>
    </row>
    <row r="497" spans="1:3" x14ac:dyDescent="0.2">
      <c r="A497" s="176" t="s">
        <v>850</v>
      </c>
      <c r="B497" s="190">
        <v>99831</v>
      </c>
      <c r="C497" s="191" t="s">
        <v>32</v>
      </c>
    </row>
    <row r="498" spans="1:3" ht="25.5" x14ac:dyDescent="0.2">
      <c r="A498" s="176" t="s">
        <v>851</v>
      </c>
      <c r="B498" s="190">
        <v>99832</v>
      </c>
      <c r="C498" s="191" t="s">
        <v>32</v>
      </c>
    </row>
    <row r="499" spans="1:3" x14ac:dyDescent="0.2">
      <c r="A499" s="189" t="s">
        <v>852</v>
      </c>
      <c r="B499" s="190">
        <v>28690</v>
      </c>
      <c r="C499" s="182" t="s">
        <v>358</v>
      </c>
    </row>
    <row r="500" spans="1:3" x14ac:dyDescent="0.2">
      <c r="A500" s="176" t="s">
        <v>853</v>
      </c>
      <c r="B500" s="177" t="s">
        <v>854</v>
      </c>
      <c r="C500" s="178" t="s">
        <v>344</v>
      </c>
    </row>
    <row r="501" spans="1:3" x14ac:dyDescent="0.2">
      <c r="A501" s="189" t="s">
        <v>855</v>
      </c>
      <c r="B501" s="190">
        <v>14170</v>
      </c>
      <c r="C501" s="193" t="s">
        <v>348</v>
      </c>
    </row>
    <row r="502" spans="1:3" x14ac:dyDescent="0.2">
      <c r="A502" s="182" t="s">
        <v>856</v>
      </c>
      <c r="B502" s="183" t="s">
        <v>857</v>
      </c>
      <c r="C502" s="193" t="s">
        <v>348</v>
      </c>
    </row>
    <row r="503" spans="1:3" x14ac:dyDescent="0.2">
      <c r="A503" s="182" t="s">
        <v>858</v>
      </c>
      <c r="B503" s="183" t="s">
        <v>859</v>
      </c>
      <c r="C503" s="193" t="s">
        <v>348</v>
      </c>
    </row>
    <row r="504" spans="1:3" x14ac:dyDescent="0.2">
      <c r="A504" s="182" t="s">
        <v>860</v>
      </c>
      <c r="B504" s="183" t="s">
        <v>861</v>
      </c>
      <c r="C504" s="193" t="s">
        <v>348</v>
      </c>
    </row>
    <row r="505" spans="1:3" x14ac:dyDescent="0.2">
      <c r="A505" s="182" t="s">
        <v>862</v>
      </c>
      <c r="B505" s="183" t="s">
        <v>863</v>
      </c>
      <c r="C505" s="193" t="s">
        <v>348</v>
      </c>
    </row>
    <row r="506" spans="1:3" x14ac:dyDescent="0.2">
      <c r="A506" s="189" t="s">
        <v>864</v>
      </c>
      <c r="B506" s="190">
        <v>16220</v>
      </c>
      <c r="C506" s="191" t="s">
        <v>32</v>
      </c>
    </row>
    <row r="507" spans="1:3" x14ac:dyDescent="0.2">
      <c r="A507" s="189" t="s">
        <v>865</v>
      </c>
      <c r="B507" s="190">
        <v>30410</v>
      </c>
      <c r="C507" s="178" t="s">
        <v>344</v>
      </c>
    </row>
    <row r="508" spans="1:3" x14ac:dyDescent="0.2">
      <c r="A508" s="189" t="s">
        <v>866</v>
      </c>
      <c r="B508" s="190">
        <v>30411</v>
      </c>
      <c r="C508" s="178" t="s">
        <v>344</v>
      </c>
    </row>
    <row r="509" spans="1:3" x14ac:dyDescent="0.2">
      <c r="A509" s="189" t="s">
        <v>867</v>
      </c>
      <c r="B509" s="190">
        <v>31310</v>
      </c>
      <c r="C509" s="191" t="s">
        <v>32</v>
      </c>
    </row>
    <row r="510" spans="1:3" x14ac:dyDescent="0.2">
      <c r="A510" s="189" t="s">
        <v>868</v>
      </c>
      <c r="B510" s="190">
        <v>15090</v>
      </c>
      <c r="C510" s="178" t="s">
        <v>344</v>
      </c>
    </row>
    <row r="511" spans="1:3" x14ac:dyDescent="0.2">
      <c r="A511" s="189" t="s">
        <v>869</v>
      </c>
      <c r="B511" s="190">
        <v>15095</v>
      </c>
      <c r="C511" s="178" t="s">
        <v>344</v>
      </c>
    </row>
    <row r="512" spans="1:3" x14ac:dyDescent="0.2">
      <c r="A512" s="189" t="s">
        <v>870</v>
      </c>
      <c r="B512" s="190">
        <v>13090</v>
      </c>
      <c r="C512" s="178" t="s">
        <v>344</v>
      </c>
    </row>
    <row r="513" spans="1:3" x14ac:dyDescent="0.2">
      <c r="A513" s="189" t="s">
        <v>305</v>
      </c>
      <c r="B513" s="190">
        <v>30461</v>
      </c>
      <c r="C513" s="192" t="s">
        <v>354</v>
      </c>
    </row>
    <row r="514" spans="1:3" x14ac:dyDescent="0.2">
      <c r="A514" s="189" t="s">
        <v>306</v>
      </c>
      <c r="B514" s="190">
        <v>30462</v>
      </c>
      <c r="C514" s="192" t="s">
        <v>354</v>
      </c>
    </row>
    <row r="515" spans="1:3" x14ac:dyDescent="0.2">
      <c r="A515" s="189" t="s">
        <v>307</v>
      </c>
      <c r="B515" s="190">
        <v>30463</v>
      </c>
      <c r="C515" s="192" t="s">
        <v>354</v>
      </c>
    </row>
    <row r="516" spans="1:3" x14ac:dyDescent="0.2">
      <c r="A516" s="194" t="s">
        <v>871</v>
      </c>
      <c r="B516" s="195" t="s">
        <v>318</v>
      </c>
      <c r="C516" s="184" t="s">
        <v>351</v>
      </c>
    </row>
    <row r="517" spans="1:3" x14ac:dyDescent="0.2">
      <c r="A517" s="189" t="s">
        <v>872</v>
      </c>
      <c r="B517" s="190">
        <v>23931</v>
      </c>
      <c r="C517" s="193" t="s">
        <v>348</v>
      </c>
    </row>
    <row r="518" spans="1:3" x14ac:dyDescent="0.2">
      <c r="A518" s="189" t="s">
        <v>873</v>
      </c>
      <c r="B518" s="190">
        <v>23932</v>
      </c>
      <c r="C518" s="193" t="s">
        <v>348</v>
      </c>
    </row>
    <row r="519" spans="1:3" x14ac:dyDescent="0.2">
      <c r="A519" s="189" t="s">
        <v>874</v>
      </c>
      <c r="B519" s="190">
        <v>23950</v>
      </c>
      <c r="C519" s="193" t="s">
        <v>348</v>
      </c>
    </row>
    <row r="520" spans="1:3" x14ac:dyDescent="0.2">
      <c r="A520" s="189" t="s">
        <v>875</v>
      </c>
      <c r="B520" s="190">
        <v>15110</v>
      </c>
      <c r="C520" s="178" t="s">
        <v>344</v>
      </c>
    </row>
    <row r="521" spans="1:3" x14ac:dyDescent="0.2">
      <c r="A521" s="189" t="s">
        <v>876</v>
      </c>
      <c r="B521" s="177" t="s">
        <v>877</v>
      </c>
      <c r="C521" s="191" t="s">
        <v>32</v>
      </c>
    </row>
    <row r="522" spans="1:3" x14ac:dyDescent="0.2">
      <c r="A522" s="189" t="s">
        <v>878</v>
      </c>
      <c r="B522" s="190">
        <v>19040</v>
      </c>
      <c r="C522" s="191" t="s">
        <v>32</v>
      </c>
    </row>
    <row r="523" spans="1:3" ht="25.5" x14ac:dyDescent="0.2">
      <c r="A523" s="189" t="s">
        <v>879</v>
      </c>
      <c r="B523" s="190">
        <v>21210</v>
      </c>
      <c r="C523" s="191" t="s">
        <v>32</v>
      </c>
    </row>
    <row r="524" spans="1:3" x14ac:dyDescent="0.2">
      <c r="A524" s="189" t="s">
        <v>880</v>
      </c>
      <c r="B524" s="190">
        <v>11270</v>
      </c>
      <c r="C524" s="191" t="s">
        <v>32</v>
      </c>
    </row>
    <row r="525" spans="1:3" x14ac:dyDescent="0.2">
      <c r="A525" s="189" t="s">
        <v>881</v>
      </c>
      <c r="B525" s="190">
        <v>11330</v>
      </c>
      <c r="C525" s="191" t="s">
        <v>32</v>
      </c>
    </row>
    <row r="526" spans="1:3" x14ac:dyDescent="0.2">
      <c r="A526" s="189" t="s">
        <v>882</v>
      </c>
      <c r="B526" s="177" t="s">
        <v>883</v>
      </c>
      <c r="C526" s="191" t="s">
        <v>32</v>
      </c>
    </row>
    <row r="527" spans="1:3" x14ac:dyDescent="0.2">
      <c r="A527" s="176" t="s">
        <v>884</v>
      </c>
      <c r="B527" s="177" t="s">
        <v>238</v>
      </c>
      <c r="C527" s="178" t="s">
        <v>344</v>
      </c>
    </row>
    <row r="528" spans="1:3" x14ac:dyDescent="0.2">
      <c r="A528" s="189" t="s">
        <v>885</v>
      </c>
      <c r="B528" s="177" t="s">
        <v>239</v>
      </c>
      <c r="C528" s="178" t="s">
        <v>344</v>
      </c>
    </row>
    <row r="529" spans="1:3" x14ac:dyDescent="0.2">
      <c r="A529" s="189" t="s">
        <v>886</v>
      </c>
      <c r="B529" s="177" t="s">
        <v>240</v>
      </c>
      <c r="C529" s="178" t="s">
        <v>344</v>
      </c>
    </row>
    <row r="530" spans="1:3" x14ac:dyDescent="0.2">
      <c r="A530" s="189" t="s">
        <v>887</v>
      </c>
      <c r="B530" s="177" t="s">
        <v>888</v>
      </c>
      <c r="C530" s="191" t="s">
        <v>32</v>
      </c>
    </row>
    <row r="531" spans="1:3" x14ac:dyDescent="0.2">
      <c r="A531" s="189" t="s">
        <v>889</v>
      </c>
      <c r="B531" s="177" t="s">
        <v>890</v>
      </c>
      <c r="C531" s="191" t="s">
        <v>32</v>
      </c>
    </row>
    <row r="532" spans="1:3" x14ac:dyDescent="0.2">
      <c r="A532" s="189" t="s">
        <v>891</v>
      </c>
      <c r="B532" s="177" t="s">
        <v>892</v>
      </c>
      <c r="C532" s="191" t="s">
        <v>32</v>
      </c>
    </row>
    <row r="533" spans="1:3" x14ac:dyDescent="0.2">
      <c r="A533" s="189" t="s">
        <v>270</v>
      </c>
      <c r="B533" s="190">
        <v>31363</v>
      </c>
      <c r="C533" s="191" t="s">
        <v>32</v>
      </c>
    </row>
    <row r="534" spans="1:3" x14ac:dyDescent="0.2">
      <c r="A534" s="189" t="s">
        <v>268</v>
      </c>
      <c r="B534" s="190">
        <v>31361</v>
      </c>
      <c r="C534" s="191" t="s">
        <v>32</v>
      </c>
    </row>
    <row r="535" spans="1:3" x14ac:dyDescent="0.2">
      <c r="A535" s="189" t="s">
        <v>269</v>
      </c>
      <c r="B535" s="190">
        <v>31362</v>
      </c>
      <c r="C535" s="191" t="s">
        <v>32</v>
      </c>
    </row>
    <row r="536" spans="1:3" x14ac:dyDescent="0.2">
      <c r="A536" s="189" t="s">
        <v>271</v>
      </c>
      <c r="B536" s="190">
        <v>31364</v>
      </c>
      <c r="C536" s="191" t="s">
        <v>32</v>
      </c>
    </row>
    <row r="537" spans="1:3" x14ac:dyDescent="0.2">
      <c r="A537" s="189" t="s">
        <v>893</v>
      </c>
      <c r="B537" s="190">
        <v>31360</v>
      </c>
      <c r="C537" s="191" t="s">
        <v>32</v>
      </c>
    </row>
    <row r="538" spans="1:3" x14ac:dyDescent="0.2">
      <c r="A538" s="176" t="s">
        <v>894</v>
      </c>
      <c r="B538" s="190">
        <v>47601</v>
      </c>
      <c r="C538" s="191" t="s">
        <v>32</v>
      </c>
    </row>
    <row r="539" spans="1:3" x14ac:dyDescent="0.2">
      <c r="A539" s="189" t="s">
        <v>895</v>
      </c>
      <c r="B539" s="190">
        <v>15120</v>
      </c>
      <c r="C539" s="178" t="s">
        <v>344</v>
      </c>
    </row>
    <row r="540" spans="1:3" x14ac:dyDescent="0.2">
      <c r="A540" s="189" t="s">
        <v>896</v>
      </c>
      <c r="B540" s="190">
        <v>30494</v>
      </c>
      <c r="C540" s="192" t="s">
        <v>354</v>
      </c>
    </row>
    <row r="541" spans="1:3" x14ac:dyDescent="0.2">
      <c r="A541" s="189" t="s">
        <v>897</v>
      </c>
      <c r="B541" s="190">
        <v>30495</v>
      </c>
      <c r="C541" s="192" t="s">
        <v>354</v>
      </c>
    </row>
    <row r="542" spans="1:3" x14ac:dyDescent="0.2">
      <c r="A542" s="189" t="s">
        <v>898</v>
      </c>
      <c r="B542" s="190">
        <v>30491</v>
      </c>
      <c r="C542" s="192" t="s">
        <v>354</v>
      </c>
    </row>
    <row r="543" spans="1:3" x14ac:dyDescent="0.2">
      <c r="A543" s="189" t="s">
        <v>899</v>
      </c>
      <c r="B543" s="190">
        <v>30492</v>
      </c>
      <c r="C543" s="192" t="s">
        <v>354</v>
      </c>
    </row>
    <row r="544" spans="1:3" x14ac:dyDescent="0.2">
      <c r="A544" s="189" t="s">
        <v>900</v>
      </c>
      <c r="B544" s="190">
        <v>30493</v>
      </c>
      <c r="C544" s="192" t="s">
        <v>354</v>
      </c>
    </row>
    <row r="545" spans="1:3" ht="51" x14ac:dyDescent="0.2">
      <c r="A545" s="176" t="s">
        <v>901</v>
      </c>
      <c r="B545" s="190">
        <v>47701</v>
      </c>
      <c r="C545" s="191" t="s">
        <v>32</v>
      </c>
    </row>
    <row r="546" spans="1:3" x14ac:dyDescent="0.2">
      <c r="A546" s="189" t="s">
        <v>902</v>
      </c>
      <c r="B546" s="177" t="s">
        <v>903</v>
      </c>
      <c r="C546" s="191" t="s">
        <v>32</v>
      </c>
    </row>
    <row r="547" spans="1:3" x14ac:dyDescent="0.2">
      <c r="A547" s="176" t="s">
        <v>904</v>
      </c>
      <c r="B547" s="190">
        <v>99840</v>
      </c>
      <c r="C547" s="191" t="s">
        <v>32</v>
      </c>
    </row>
    <row r="548" spans="1:3" ht="25.5" x14ac:dyDescent="0.2">
      <c r="A548" s="176" t="s">
        <v>905</v>
      </c>
      <c r="B548" s="190">
        <v>99841</v>
      </c>
      <c r="C548" s="191" t="s">
        <v>32</v>
      </c>
    </row>
    <row r="549" spans="1:3" x14ac:dyDescent="0.2">
      <c r="A549" s="176" t="s">
        <v>906</v>
      </c>
      <c r="B549" s="190">
        <v>99842</v>
      </c>
      <c r="C549" s="191" t="s">
        <v>32</v>
      </c>
    </row>
    <row r="550" spans="1:3" x14ac:dyDescent="0.2">
      <c r="A550" s="189" t="s">
        <v>907</v>
      </c>
      <c r="B550" s="190">
        <v>25190</v>
      </c>
      <c r="C550" s="191" t="s">
        <v>32</v>
      </c>
    </row>
    <row r="551" spans="1:3" x14ac:dyDescent="0.2">
      <c r="A551" s="189" t="s">
        <v>908</v>
      </c>
      <c r="B551" s="190">
        <v>13110</v>
      </c>
      <c r="C551" s="193" t="s">
        <v>348</v>
      </c>
    </row>
    <row r="552" spans="1:3" x14ac:dyDescent="0.2">
      <c r="A552" s="189" t="s">
        <v>909</v>
      </c>
      <c r="B552" s="177" t="s">
        <v>910</v>
      </c>
      <c r="C552" s="191" t="s">
        <v>32</v>
      </c>
    </row>
    <row r="553" spans="1:3" x14ac:dyDescent="0.2">
      <c r="A553" s="189" t="s">
        <v>911</v>
      </c>
      <c r="B553" s="190">
        <v>21410</v>
      </c>
      <c r="C553" s="191" t="s">
        <v>32</v>
      </c>
    </row>
    <row r="554" spans="1:3" x14ac:dyDescent="0.2">
      <c r="A554" s="189" t="s">
        <v>912</v>
      </c>
      <c r="B554" s="190">
        <v>16250</v>
      </c>
      <c r="C554" s="191" t="s">
        <v>32</v>
      </c>
    </row>
    <row r="555" spans="1:3" x14ac:dyDescent="0.2">
      <c r="A555" s="189" t="s">
        <v>913</v>
      </c>
      <c r="B555" s="190">
        <v>25210</v>
      </c>
      <c r="C555" s="191" t="s">
        <v>32</v>
      </c>
    </row>
    <row r="556" spans="1:3" x14ac:dyDescent="0.2">
      <c r="A556" s="189" t="s">
        <v>914</v>
      </c>
      <c r="B556" s="190">
        <v>30501</v>
      </c>
      <c r="C556" s="182" t="s">
        <v>358</v>
      </c>
    </row>
    <row r="557" spans="1:3" x14ac:dyDescent="0.2">
      <c r="A557" s="189" t="s">
        <v>915</v>
      </c>
      <c r="B557" s="190">
        <v>30502</v>
      </c>
      <c r="C557" s="182" t="s">
        <v>358</v>
      </c>
    </row>
    <row r="558" spans="1:3" ht="38.25" x14ac:dyDescent="0.2">
      <c r="A558" s="189" t="s">
        <v>916</v>
      </c>
      <c r="B558" s="190">
        <v>30620</v>
      </c>
      <c r="C558" s="192" t="s">
        <v>354</v>
      </c>
    </row>
    <row r="559" spans="1:3" ht="25.5" x14ac:dyDescent="0.2">
      <c r="A559" s="189" t="s">
        <v>917</v>
      </c>
      <c r="B559" s="190">
        <v>30621</v>
      </c>
      <c r="C559" s="192" t="s">
        <v>354</v>
      </c>
    </row>
    <row r="560" spans="1:3" x14ac:dyDescent="0.2">
      <c r="A560" s="189" t="s">
        <v>309</v>
      </c>
      <c r="B560" s="190">
        <v>23960</v>
      </c>
      <c r="C560" s="191" t="s">
        <v>32</v>
      </c>
    </row>
    <row r="561" spans="1:3" x14ac:dyDescent="0.2">
      <c r="A561" s="189" t="s">
        <v>918</v>
      </c>
      <c r="B561" s="190">
        <v>23965</v>
      </c>
      <c r="C561" s="191" t="s">
        <v>32</v>
      </c>
    </row>
    <row r="562" spans="1:3" x14ac:dyDescent="0.2">
      <c r="A562" s="176" t="s">
        <v>919</v>
      </c>
      <c r="B562" s="190">
        <v>91750</v>
      </c>
      <c r="C562" s="192" t="s">
        <v>354</v>
      </c>
    </row>
    <row r="563" spans="1:3" x14ac:dyDescent="0.2">
      <c r="A563" s="189" t="s">
        <v>920</v>
      </c>
      <c r="B563" s="190">
        <v>11360</v>
      </c>
      <c r="C563" s="191" t="s">
        <v>32</v>
      </c>
    </row>
    <row r="564" spans="1:3" x14ac:dyDescent="0.2">
      <c r="A564" s="176" t="s">
        <v>921</v>
      </c>
      <c r="B564" s="190">
        <v>47801</v>
      </c>
      <c r="C564" s="191" t="s">
        <v>32</v>
      </c>
    </row>
    <row r="565" spans="1:3" x14ac:dyDescent="0.2">
      <c r="A565" s="189" t="s">
        <v>922</v>
      </c>
      <c r="B565" s="190">
        <v>23970</v>
      </c>
      <c r="C565" s="191" t="s">
        <v>32</v>
      </c>
    </row>
    <row r="566" spans="1:3" x14ac:dyDescent="0.2">
      <c r="A566" s="189" t="s">
        <v>923</v>
      </c>
      <c r="B566" s="190">
        <v>23980</v>
      </c>
      <c r="C566" s="191" t="s">
        <v>32</v>
      </c>
    </row>
    <row r="567" spans="1:3" x14ac:dyDescent="0.2">
      <c r="A567" s="189" t="s">
        <v>244</v>
      </c>
      <c r="B567" s="177" t="s">
        <v>214</v>
      </c>
      <c r="C567" s="178" t="s">
        <v>344</v>
      </c>
    </row>
    <row r="568" spans="1:3" x14ac:dyDescent="0.2">
      <c r="A568" s="189" t="s">
        <v>245</v>
      </c>
      <c r="B568" s="177" t="s">
        <v>215</v>
      </c>
      <c r="C568" s="178" t="s">
        <v>344</v>
      </c>
    </row>
    <row r="569" spans="1:3" x14ac:dyDescent="0.2">
      <c r="A569" s="189" t="s">
        <v>246</v>
      </c>
      <c r="B569" s="177" t="s">
        <v>216</v>
      </c>
      <c r="C569" s="178" t="s">
        <v>344</v>
      </c>
    </row>
    <row r="570" spans="1:3" x14ac:dyDescent="0.2">
      <c r="A570" s="176" t="s">
        <v>924</v>
      </c>
      <c r="B570" s="190">
        <v>91811</v>
      </c>
      <c r="C570" s="182" t="s">
        <v>358</v>
      </c>
    </row>
    <row r="571" spans="1:3" x14ac:dyDescent="0.2">
      <c r="A571" s="176" t="s">
        <v>925</v>
      </c>
      <c r="B571" s="190">
        <v>91812</v>
      </c>
      <c r="C571" s="182" t="s">
        <v>358</v>
      </c>
    </row>
  </sheetData>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35"/>
  <sheetViews>
    <sheetView topLeftCell="A7" workbookViewId="0">
      <selection activeCell="I43" sqref="I43"/>
    </sheetView>
  </sheetViews>
  <sheetFormatPr defaultRowHeight="12.75" x14ac:dyDescent="0.2"/>
  <cols>
    <col min="1" max="1" width="31.42578125" bestFit="1" customWidth="1"/>
    <col min="2" max="2" width="12.42578125" bestFit="1" customWidth="1"/>
    <col min="3" max="3" width="5.7109375" bestFit="1" customWidth="1"/>
    <col min="4" max="4" width="20.5703125" customWidth="1"/>
    <col min="5" max="5" width="10.140625" bestFit="1" customWidth="1"/>
    <col min="6" max="6" width="16" bestFit="1" customWidth="1"/>
    <col min="7" max="7" width="12.5703125" customWidth="1"/>
    <col min="8" max="8" width="16.5703125" bestFit="1" customWidth="1"/>
  </cols>
  <sheetData>
    <row r="2" spans="1:7" ht="15" x14ac:dyDescent="0.2">
      <c r="A2" s="220"/>
    </row>
    <row r="3" spans="1:7" ht="15" x14ac:dyDescent="0.2">
      <c r="A3" s="220"/>
    </row>
    <row r="4" spans="1:7" ht="15" x14ac:dyDescent="0.2">
      <c r="A4" s="221" t="s">
        <v>943</v>
      </c>
    </row>
    <row r="5" spans="1:7" ht="15" x14ac:dyDescent="0.2">
      <c r="A5" s="220"/>
    </row>
    <row r="6" spans="1:7" ht="15.75" thickBot="1" x14ac:dyDescent="0.3">
      <c r="A6" s="222" t="s">
        <v>944</v>
      </c>
    </row>
    <row r="7" spans="1:7" ht="14.25" x14ac:dyDescent="0.2">
      <c r="A7" s="207" t="s">
        <v>47</v>
      </c>
      <c r="B7" s="208"/>
      <c r="C7" s="208"/>
      <c r="D7" s="208"/>
      <c r="E7" s="208"/>
      <c r="F7" s="208"/>
      <c r="G7" s="209"/>
    </row>
    <row r="8" spans="1:7" ht="15" x14ac:dyDescent="0.25">
      <c r="A8" s="37"/>
      <c r="B8" s="32" t="s">
        <v>48</v>
      </c>
      <c r="C8" s="5"/>
      <c r="D8" s="6" t="s">
        <v>49</v>
      </c>
      <c r="E8" s="5"/>
      <c r="F8" s="54" t="s">
        <v>50</v>
      </c>
      <c r="G8" s="38"/>
    </row>
    <row r="9" spans="1:7" ht="15" x14ac:dyDescent="0.25">
      <c r="A9" s="80" t="s">
        <v>51</v>
      </c>
      <c r="B9" s="223" t="s">
        <v>954</v>
      </c>
      <c r="C9" s="45">
        <f>DATEVALUE(B9)</f>
        <v>43739</v>
      </c>
      <c r="D9" s="8">
        <f t="shared" ref="D9:D15" si="0">YEAR(E9)</f>
        <v>2019</v>
      </c>
      <c r="E9" s="45">
        <f>DATE(C17-1900,1,1)</f>
        <v>43466</v>
      </c>
      <c r="F9" s="108">
        <v>3.5999999999999997E-2</v>
      </c>
      <c r="G9" s="38"/>
    </row>
    <row r="10" spans="1:7" ht="15" x14ac:dyDescent="0.25">
      <c r="A10" s="80" t="s">
        <v>945</v>
      </c>
      <c r="B10" s="223" t="s">
        <v>937</v>
      </c>
      <c r="C10" s="45">
        <f>DATEVALUE(B10)</f>
        <v>43831</v>
      </c>
      <c r="D10" s="8">
        <f t="shared" si="0"/>
        <v>2020</v>
      </c>
      <c r="E10" s="45">
        <f>DATE(C18-1900,1,1)</f>
        <v>43831</v>
      </c>
      <c r="F10" s="108">
        <v>3.5999999999999997E-2</v>
      </c>
      <c r="G10" s="38"/>
    </row>
    <row r="11" spans="1:7" ht="15" x14ac:dyDescent="0.25">
      <c r="A11" s="80" t="s">
        <v>946</v>
      </c>
      <c r="B11" s="223" t="s">
        <v>938</v>
      </c>
      <c r="C11" s="45">
        <f>DATEVALUE(B11)</f>
        <v>45657</v>
      </c>
      <c r="D11" s="8">
        <f t="shared" si="0"/>
        <v>2021</v>
      </c>
      <c r="E11" s="45">
        <f>DATE(C20-1900,1,1)</f>
        <v>44197</v>
      </c>
      <c r="F11" s="108">
        <v>3.5999999999999997E-2</v>
      </c>
      <c r="G11" s="38"/>
    </row>
    <row r="12" spans="1:7" ht="15" x14ac:dyDescent="0.25">
      <c r="A12" s="80" t="s">
        <v>947</v>
      </c>
      <c r="B12" s="48">
        <f>(+C11-C10)/365</f>
        <v>5.0027397260273974</v>
      </c>
      <c r="C12" s="5"/>
      <c r="D12" s="8">
        <f t="shared" si="0"/>
        <v>2022</v>
      </c>
      <c r="E12" s="45">
        <f>DATE(C21-1900,1,1)</f>
        <v>44562</v>
      </c>
      <c r="F12" s="108">
        <v>3.5999999999999997E-2</v>
      </c>
      <c r="G12" s="38"/>
    </row>
    <row r="13" spans="1:7" ht="15" x14ac:dyDescent="0.25">
      <c r="A13" s="37"/>
      <c r="B13" s="17"/>
      <c r="C13" s="5"/>
      <c r="D13" s="8">
        <f t="shared" si="0"/>
        <v>2023</v>
      </c>
      <c r="E13" s="45">
        <f>DATE(C22-1900,1,1)</f>
        <v>44927</v>
      </c>
      <c r="F13" s="108">
        <v>3.5999999999999997E-2</v>
      </c>
      <c r="G13" s="38"/>
    </row>
    <row r="14" spans="1:7" ht="15" x14ac:dyDescent="0.25">
      <c r="B14" s="17"/>
      <c r="C14" s="5"/>
      <c r="D14" s="8">
        <f t="shared" si="0"/>
        <v>2024</v>
      </c>
      <c r="E14" s="45">
        <f>DATE(C23-1900,1,1)</f>
        <v>45292</v>
      </c>
      <c r="F14" s="108">
        <v>3.5999999999999997E-2</v>
      </c>
      <c r="G14" s="38"/>
    </row>
    <row r="15" spans="1:7" ht="15" x14ac:dyDescent="0.25">
      <c r="A15" s="37"/>
      <c r="B15" s="5"/>
      <c r="C15" s="5"/>
      <c r="D15" s="8">
        <f t="shared" si="0"/>
        <v>2025</v>
      </c>
      <c r="E15" s="45">
        <f>DATE(C24-1900,1,1)</f>
        <v>45658</v>
      </c>
      <c r="F15" s="108">
        <v>3.5999999999999997E-2</v>
      </c>
      <c r="G15" s="38"/>
    </row>
    <row r="16" spans="1:7" ht="15" x14ac:dyDescent="0.25">
      <c r="A16" s="37"/>
      <c r="B16" s="17"/>
      <c r="C16" s="224" t="s">
        <v>71</v>
      </c>
      <c r="D16" s="225" t="s">
        <v>72</v>
      </c>
      <c r="E16" s="225" t="s">
        <v>73</v>
      </c>
      <c r="F16" s="225" t="s">
        <v>64</v>
      </c>
      <c r="G16" s="226" t="s">
        <v>948</v>
      </c>
    </row>
    <row r="17" spans="1:8" ht="15" x14ac:dyDescent="0.25">
      <c r="A17" s="44" t="s">
        <v>75</v>
      </c>
      <c r="B17" s="17"/>
      <c r="C17" s="62">
        <f>C18-1</f>
        <v>2019</v>
      </c>
      <c r="D17" s="62">
        <f>IF((YEAR(C9)-1900)&gt;=(YEAR(C10)-1900),0,DATE(C17-1900,12,31)-C9)</f>
        <v>91</v>
      </c>
      <c r="E17" s="46">
        <f>D17/365*F9</f>
        <v>8.9753424657534244E-3</v>
      </c>
      <c r="F17" s="65"/>
      <c r="G17" s="38"/>
    </row>
    <row r="18" spans="1:8" ht="15" x14ac:dyDescent="0.25">
      <c r="A18" s="44" t="s">
        <v>75</v>
      </c>
      <c r="B18" s="17"/>
      <c r="C18" s="62">
        <f>YEAR(C10)</f>
        <v>2020</v>
      </c>
      <c r="D18" s="62">
        <f>IF((YEAR(C9)-1900)&gt;=C18-1900,C10-C9,+C10-DATE(C18-1900,1,1))</f>
        <v>0</v>
      </c>
      <c r="E18" s="46">
        <f>D18/365*F10</f>
        <v>0</v>
      </c>
      <c r="F18" s="66">
        <f>(1+E18)*(E17+1)</f>
        <v>1.0089753424657535</v>
      </c>
      <c r="G18" s="38"/>
    </row>
    <row r="19" spans="1:8" ht="15" x14ac:dyDescent="0.25">
      <c r="A19" s="44" t="s">
        <v>78</v>
      </c>
      <c r="B19" s="17"/>
      <c r="C19" s="62">
        <f>C18</f>
        <v>2020</v>
      </c>
      <c r="D19" s="62">
        <f>IF((YEAR(C11)-1900)&gt;C19-1900,DATE(C19-1900,12,31)-C10,C11-C10)</f>
        <v>365</v>
      </c>
      <c r="E19" s="46">
        <f t="shared" ref="E19:E24" si="1">D19/365*F10</f>
        <v>3.5999999999999997E-2</v>
      </c>
      <c r="F19" s="66">
        <f>(1+E19/2)*(1+E17+E18)</f>
        <v>1.027136898630137</v>
      </c>
      <c r="G19" s="67">
        <f>D19*F19/365</f>
        <v>1.027136898630137</v>
      </c>
    </row>
    <row r="20" spans="1:8" ht="15" x14ac:dyDescent="0.25">
      <c r="A20" s="44" t="s">
        <v>80</v>
      </c>
      <c r="B20" s="17"/>
      <c r="C20" s="62">
        <f>C19+1</f>
        <v>2021</v>
      </c>
      <c r="D20" s="62">
        <f>IF(C20-1900&gt;(YEAR($C$11)-1900),0,IF((YEAR($C$11)-1900)=C20-1900,$C$11-DATE(C20-1901,12,31),DATE(C20-1900,12,31)-DATE(C20-1901,12,31)))</f>
        <v>365</v>
      </c>
      <c r="E20" s="46">
        <f t="shared" si="1"/>
        <v>3.5999999999999997E-2</v>
      </c>
      <c r="F20" s="66">
        <f>(1+E20/2)*(1+E17+E18+E19)</f>
        <v>1.063784898630137</v>
      </c>
      <c r="G20" s="67">
        <f t="shared" ref="G20:G24" si="2">D20*F20/365</f>
        <v>1.063784898630137</v>
      </c>
    </row>
    <row r="21" spans="1:8" ht="15" x14ac:dyDescent="0.25">
      <c r="A21" s="44" t="s">
        <v>82</v>
      </c>
      <c r="B21" s="5"/>
      <c r="C21" s="62">
        <f>C20+1</f>
        <v>2022</v>
      </c>
      <c r="D21" s="62">
        <f t="shared" ref="D21:D24" si="3">IF(C21-1900&gt;(YEAR($C$11)-1900),0,IF((YEAR($C$11)-1900)=C21-1900,$C$11-DATE(C21-1901,12,31),DATE(C21-1900,12,31)-DATE(C21-1901,12,31)))</f>
        <v>365</v>
      </c>
      <c r="E21" s="46">
        <f t="shared" si="1"/>
        <v>3.5999999999999997E-2</v>
      </c>
      <c r="F21" s="66">
        <f>(1+E21/2)*(1+E17+E18+E19)*(1+E20)</f>
        <v>1.102081154980822</v>
      </c>
      <c r="G21" s="67">
        <f t="shared" si="2"/>
        <v>1.102081154980822</v>
      </c>
    </row>
    <row r="22" spans="1:8" ht="15" x14ac:dyDescent="0.25">
      <c r="A22" s="44" t="s">
        <v>84</v>
      </c>
      <c r="B22" s="5"/>
      <c r="C22" s="62">
        <f>C21+1</f>
        <v>2023</v>
      </c>
      <c r="D22" s="62">
        <f t="shared" si="3"/>
        <v>365</v>
      </c>
      <c r="E22" s="46">
        <f t="shared" si="1"/>
        <v>3.5999999999999997E-2</v>
      </c>
      <c r="F22" s="66">
        <f>(1+E22/2)*(1+E17+E18+E19)*(1+E20)*(1+E21)</f>
        <v>1.1417560765601316</v>
      </c>
      <c r="G22" s="67">
        <f t="shared" si="2"/>
        <v>1.1417560765601316</v>
      </c>
    </row>
    <row r="23" spans="1:8" ht="15" x14ac:dyDescent="0.25">
      <c r="A23" s="44" t="s">
        <v>86</v>
      </c>
      <c r="B23" s="5"/>
      <c r="C23" s="62">
        <f>C22+1</f>
        <v>2024</v>
      </c>
      <c r="D23" s="62">
        <f t="shared" si="3"/>
        <v>366</v>
      </c>
      <c r="E23" s="46">
        <f t="shared" si="1"/>
        <v>3.6098630136986304E-2</v>
      </c>
      <c r="F23" s="66">
        <f>(1+E23/2)*(1+E17+E18+E19)*(1+E20)*(1+E21)*(1+E22)</f>
        <v>1.182916596678935</v>
      </c>
      <c r="G23" s="67">
        <f t="shared" si="2"/>
        <v>1.1861574640670964</v>
      </c>
    </row>
    <row r="24" spans="1:8" ht="15" x14ac:dyDescent="0.25">
      <c r="A24" s="44" t="s">
        <v>87</v>
      </c>
      <c r="B24" s="5"/>
      <c r="C24" s="62">
        <f>C23+1</f>
        <v>2025</v>
      </c>
      <c r="D24" s="62">
        <f t="shared" si="3"/>
        <v>0</v>
      </c>
      <c r="E24" s="46">
        <f t="shared" si="1"/>
        <v>0</v>
      </c>
      <c r="F24" s="66">
        <f>(1+E24/2)*(1+E17+E18+E19)*(1+E20)*(1+E21)*(1+E22)*(1+E23)</f>
        <v>1.2038888954047307</v>
      </c>
      <c r="G24" s="67">
        <f t="shared" si="2"/>
        <v>0</v>
      </c>
    </row>
    <row r="25" spans="1:8" ht="15.75" thickBot="1" x14ac:dyDescent="0.3">
      <c r="A25" s="227" t="s">
        <v>949</v>
      </c>
      <c r="B25" s="228"/>
      <c r="C25" s="228"/>
      <c r="D25" s="228"/>
      <c r="E25" s="76">
        <f>IF(B12=0,0,SUM(G19:G24)/B12-1)</f>
        <v>0.10357859797203628</v>
      </c>
      <c r="F25" s="75"/>
      <c r="G25" s="77"/>
    </row>
    <row r="27" spans="1:8" ht="15" x14ac:dyDescent="0.25">
      <c r="A27" s="229" t="s">
        <v>950</v>
      </c>
      <c r="G27" s="234" t="s">
        <v>53</v>
      </c>
      <c r="H27" s="233" t="s">
        <v>53</v>
      </c>
    </row>
    <row r="28" spans="1:8" ht="15" x14ac:dyDescent="0.25">
      <c r="A28" s="230" t="s">
        <v>951</v>
      </c>
    </row>
    <row r="29" spans="1:8" ht="15" x14ac:dyDescent="0.25">
      <c r="A29" s="229" t="s">
        <v>952</v>
      </c>
    </row>
    <row r="30" spans="1:8" ht="15" x14ac:dyDescent="0.25">
      <c r="A30" s="229" t="s">
        <v>953</v>
      </c>
    </row>
    <row r="32" spans="1:8" ht="15" x14ac:dyDescent="0.25">
      <c r="A32" s="229" t="s">
        <v>955</v>
      </c>
    </row>
    <row r="33" spans="1:1" x14ac:dyDescent="0.2">
      <c r="A33" s="231"/>
    </row>
    <row r="34" spans="1:1" ht="15" x14ac:dyDescent="0.25">
      <c r="A34" s="232" t="s">
        <v>956</v>
      </c>
    </row>
    <row r="35" spans="1:1" ht="15" x14ac:dyDescent="0.25">
      <c r="A35" s="232" t="s">
        <v>957</v>
      </c>
    </row>
  </sheetData>
  <mergeCells count="2">
    <mergeCell ref="A7:G7"/>
    <mergeCell ref="A25:D25"/>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
  <sheetViews>
    <sheetView workbookViewId="0">
      <selection activeCell="B6" sqref="B6"/>
    </sheetView>
  </sheetViews>
  <sheetFormatPr defaultRowHeight="12.75" x14ac:dyDescent="0.2"/>
  <cols>
    <col min="1" max="1" width="14" customWidth="1"/>
    <col min="2" max="2" width="50.7109375" customWidth="1"/>
    <col min="4" max="5" width="12.7109375" customWidth="1"/>
  </cols>
  <sheetData>
    <row r="1" spans="1:5" x14ac:dyDescent="0.2">
      <c r="A1" s="133" t="s">
        <v>226</v>
      </c>
      <c r="B1" s="133" t="s">
        <v>227</v>
      </c>
      <c r="C1" s="133" t="s">
        <v>225</v>
      </c>
      <c r="D1" s="133" t="s">
        <v>228</v>
      </c>
      <c r="E1" s="135" t="s">
        <v>229</v>
      </c>
    </row>
    <row r="2" spans="1:5" x14ac:dyDescent="0.2">
      <c r="A2" s="147" t="s">
        <v>230</v>
      </c>
      <c r="B2" s="148"/>
      <c r="C2" s="148"/>
      <c r="D2" s="148"/>
      <c r="E2" s="143"/>
    </row>
    <row r="3" spans="1:5" x14ac:dyDescent="0.2">
      <c r="A3" s="147" t="s">
        <v>231</v>
      </c>
      <c r="B3" s="148"/>
      <c r="C3" s="148"/>
      <c r="D3" s="148"/>
      <c r="E3" s="151"/>
    </row>
    <row r="4" spans="1:5" x14ac:dyDescent="0.2">
      <c r="A4" s="149" t="s">
        <v>233</v>
      </c>
      <c r="B4" s="150"/>
      <c r="C4" s="150"/>
      <c r="D4" s="150"/>
      <c r="E4" s="138">
        <v>0</v>
      </c>
    </row>
  </sheetData>
  <phoneticPr fontId="0" type="noConversion"/>
  <pageMargins left="0.75" right="0.75" top="1" bottom="1" header="0.5" footer="0.5"/>
  <pageSetup scale="91" fitToHeight="1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
  <sheetViews>
    <sheetView workbookViewId="0">
      <selection activeCell="K29" sqref="K29"/>
    </sheetView>
  </sheetViews>
  <sheetFormatPr defaultRowHeight="12.75" x14ac:dyDescent="0.2"/>
  <cols>
    <col min="1" max="1" width="10.7109375" customWidth="1"/>
    <col min="2" max="2" width="14.42578125" customWidth="1"/>
    <col min="3" max="3" width="44.140625" customWidth="1"/>
    <col min="4" max="4" width="5.140625" customWidth="1"/>
    <col min="5" max="5" width="5.42578125" customWidth="1"/>
  </cols>
  <sheetData>
    <row r="1" spans="1:5" x14ac:dyDescent="0.2">
      <c r="A1" s="133" t="s">
        <v>224</v>
      </c>
      <c r="B1" s="134" t="s">
        <v>234</v>
      </c>
    </row>
    <row r="3" spans="1:5" x14ac:dyDescent="0.2">
      <c r="A3" s="133" t="s">
        <v>225</v>
      </c>
      <c r="B3" s="133" t="s">
        <v>226</v>
      </c>
      <c r="C3" s="133" t="s">
        <v>227</v>
      </c>
      <c r="D3" s="133" t="s">
        <v>228</v>
      </c>
      <c r="E3" s="135" t="s">
        <v>229</v>
      </c>
    </row>
    <row r="4" spans="1:5" x14ac:dyDescent="0.2">
      <c r="A4" s="139" t="s">
        <v>230</v>
      </c>
      <c r="B4" s="140"/>
      <c r="C4" s="140"/>
      <c r="D4" s="140"/>
      <c r="E4" s="143"/>
    </row>
    <row r="5" spans="1:5" x14ac:dyDescent="0.2">
      <c r="A5" s="141" t="s">
        <v>231</v>
      </c>
      <c r="B5" s="142"/>
      <c r="C5" s="142"/>
      <c r="D5" s="142"/>
      <c r="E5" s="151"/>
    </row>
    <row r="6" spans="1:5" x14ac:dyDescent="0.2">
      <c r="A6" s="144" t="s">
        <v>233</v>
      </c>
      <c r="B6" s="145"/>
      <c r="C6" s="145"/>
      <c r="D6" s="145"/>
      <c r="E6" s="138">
        <v>0</v>
      </c>
    </row>
  </sheetData>
  <phoneticPr fontId="0" type="noConversion"/>
  <pageMargins left="0.75" right="0.75" top="1" bottom="1" header="0.5" footer="0.5"/>
  <pageSetup fitToHeight="10" orientation="portrait"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AB75F4825A6A4280FE0766176A7826" ma:contentTypeVersion="0" ma:contentTypeDescription="Create a new document." ma:contentTypeScope="" ma:versionID="9c5a3d35f91fe93f8e174a154a13a70c">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1D70E1-7643-463A-BED1-7EBA8B3E25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E97863A-62C6-4F41-9F87-0F20D96FE803}">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E680EEEB-4E3A-4D99-9954-47FA08DDE2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INSTRUCTION TO OFFERORS</vt:lpstr>
      <vt:lpstr>Input</vt:lpstr>
      <vt:lpstr>Labor Categories</vt:lpstr>
      <vt:lpstr>MIDPOINT ESCALATION DEMO</vt:lpstr>
      <vt:lpstr>RFP_Summary</vt:lpstr>
      <vt:lpstr>KR_Summary</vt:lpstr>
      <vt:lpstr>KR_Summary!DATA_SUMMARY</vt:lpstr>
      <vt:lpstr>DATA_SUMMARY</vt:lpstr>
      <vt:lpstr>ESCALATION</vt:lpstr>
      <vt:lpstr>GA_COMP_RATE</vt:lpstr>
      <vt:lpstr>LABOR_CATEGORIES</vt:lpstr>
      <vt:lpstr>KR_Summary!LABOR_CATEGORY_SUMMARY</vt:lpstr>
      <vt:lpstr>LABOR_CATEGORY_SUMMARY</vt:lpstr>
      <vt:lpstr>MISC_COMP_RATE</vt:lpstr>
      <vt:lpstr>Input!Print_Area</vt:lpstr>
      <vt:lpstr>RATETABLE</vt:lpstr>
      <vt:lpstr>RATETABLE_FR</vt:lpstr>
      <vt:lpstr>RATETABLE_OVR</vt:lpstr>
      <vt:lpstr>VALIDDATA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CODE 09, Network Workstation</dc:creator>
  <cp:lastModifiedBy>Corey, Barbara J CIV USN NUWC DIV NEWPORT RI (US)</cp:lastModifiedBy>
  <cp:lastPrinted>2019-12-19T15:30:18Z</cp:lastPrinted>
  <dcterms:created xsi:type="dcterms:W3CDTF">2000-04-05T13:41:17Z</dcterms:created>
  <dcterms:modified xsi:type="dcterms:W3CDTF">2019-12-19T16:11:22Z</dcterms:modified>
</cp:coreProperties>
</file>